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C9906435-DC33-477F-8227-5C1435B8D736}" xr6:coauthVersionLast="47" xr6:coauthVersionMax="47" xr10:uidLastSave="{00000000-0000-0000-0000-000000000000}"/>
  <bookViews>
    <workbookView xWindow="-104" yWindow="-104" windowWidth="22326" windowHeight="11947" xr2:uid="{3C103A48-AB7F-46C7-9098-87E38FA3B88F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4" i="8"/>
  <c r="F52" i="8"/>
  <c r="F51" i="8"/>
  <c r="F48" i="8"/>
  <c r="C48" i="8"/>
  <c r="F47" i="8"/>
  <c r="C47" i="8"/>
  <c r="F45" i="8"/>
  <c r="F44" i="8"/>
  <c r="F42" i="8"/>
  <c r="F40" i="8"/>
  <c r="A39" i="8"/>
  <c r="H34" i="8"/>
  <c r="F55" i="8" s="1"/>
  <c r="E34" i="8"/>
  <c r="A34" i="8"/>
  <c r="H29" i="8"/>
  <c r="E29" i="8"/>
  <c r="A29" i="8"/>
  <c r="H24" i="8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I13" i="8"/>
  <c r="G53" i="8" s="1"/>
  <c r="H12" i="8"/>
  <c r="H11" i="8"/>
  <c r="F43" i="8" s="1"/>
  <c r="H10" i="8"/>
  <c r="H9" i="8"/>
  <c r="F41" i="8" s="1"/>
  <c r="H8" i="8"/>
  <c r="H7" i="8"/>
  <c r="F39" i="8" s="1"/>
  <c r="E5" i="8"/>
  <c r="H132" i="7"/>
  <c r="E128" i="7"/>
  <c r="E123" i="7"/>
  <c r="G119" i="7"/>
  <c r="G118" i="7"/>
  <c r="H117" i="7"/>
  <c r="H113" i="7"/>
  <c r="H106" i="7"/>
  <c r="H100" i="7"/>
  <c r="H95" i="7"/>
  <c r="H97" i="7" s="1"/>
  <c r="H102" i="7" s="1"/>
  <c r="H92" i="7"/>
  <c r="G91" i="7"/>
  <c r="G86" i="7"/>
  <c r="H85" i="7"/>
  <c r="G79" i="7"/>
  <c r="G77" i="7"/>
  <c r="G76" i="7"/>
  <c r="H74" i="7"/>
  <c r="G67" i="7"/>
  <c r="H66" i="7"/>
  <c r="H62" i="7"/>
  <c r="H61" i="7"/>
  <c r="H53" i="7"/>
  <c r="F45" i="7"/>
  <c r="G45" i="7" s="1"/>
  <c r="C45" i="7"/>
  <c r="H42" i="7"/>
  <c r="G39" i="7"/>
  <c r="G38" i="7"/>
  <c r="G37" i="7"/>
  <c r="H36" i="7"/>
  <c r="H26" i="7"/>
  <c r="H25" i="7"/>
  <c r="H20" i="7"/>
  <c r="F12" i="7"/>
  <c r="H9" i="7"/>
  <c r="H7" i="7"/>
  <c r="C128" i="7" s="1"/>
  <c r="H6" i="7"/>
  <c r="B4" i="7"/>
  <c r="B3" i="7"/>
  <c r="H133" i="6"/>
  <c r="H132" i="6"/>
  <c r="G119" i="6"/>
  <c r="G118" i="6"/>
  <c r="H117" i="6"/>
  <c r="H113" i="6"/>
  <c r="H106" i="6"/>
  <c r="H102" i="6"/>
  <c r="H100" i="6"/>
  <c r="H97" i="6"/>
  <c r="H95" i="6"/>
  <c r="H92" i="6"/>
  <c r="G88" i="6"/>
  <c r="G86" i="6"/>
  <c r="H85" i="6"/>
  <c r="G79" i="6"/>
  <c r="H79" i="6" s="1"/>
  <c r="H74" i="6"/>
  <c r="H66" i="6"/>
  <c r="H57" i="6"/>
  <c r="H56" i="6"/>
  <c r="H53" i="6"/>
  <c r="F45" i="6"/>
  <c r="C45" i="6"/>
  <c r="G45" i="6" s="1"/>
  <c r="H42" i="6"/>
  <c r="G39" i="6"/>
  <c r="G67" i="6" s="1"/>
  <c r="G38" i="6"/>
  <c r="H38" i="6" s="1"/>
  <c r="H37" i="6"/>
  <c r="H39" i="6" s="1"/>
  <c r="H67" i="6" s="1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9" i="5"/>
  <c r="C129" i="5"/>
  <c r="E124" i="5"/>
  <c r="G120" i="5"/>
  <c r="G119" i="5"/>
  <c r="H118" i="5"/>
  <c r="H114" i="5"/>
  <c r="H107" i="5"/>
  <c r="H103" i="5"/>
  <c r="H101" i="5"/>
  <c r="H98" i="5"/>
  <c r="H96" i="5"/>
  <c r="G89" i="5"/>
  <c r="G88" i="5"/>
  <c r="G87" i="5"/>
  <c r="H86" i="5"/>
  <c r="G80" i="5"/>
  <c r="G77" i="5"/>
  <c r="G76" i="5"/>
  <c r="H75" i="5"/>
  <c r="H67" i="5"/>
  <c r="H56" i="5"/>
  <c r="H55" i="5"/>
  <c r="H53" i="5"/>
  <c r="G51" i="5"/>
  <c r="G45" i="5"/>
  <c r="F45" i="5"/>
  <c r="C45" i="5"/>
  <c r="H42" i="5"/>
  <c r="G38" i="5"/>
  <c r="G37" i="5"/>
  <c r="H36" i="5"/>
  <c r="H28" i="5"/>
  <c r="H32" i="5" s="1"/>
  <c r="H26" i="5"/>
  <c r="H25" i="5"/>
  <c r="H20" i="5"/>
  <c r="F12" i="5"/>
  <c r="H9" i="5"/>
  <c r="H7" i="5"/>
  <c r="B3" i="5"/>
  <c r="H134" i="4"/>
  <c r="E124" i="4"/>
  <c r="G120" i="4"/>
  <c r="G119" i="4"/>
  <c r="H118" i="4"/>
  <c r="H114" i="4"/>
  <c r="H107" i="4"/>
  <c r="H103" i="4"/>
  <c r="H101" i="4"/>
  <c r="H98" i="4"/>
  <c r="H96" i="4"/>
  <c r="G92" i="4"/>
  <c r="G87" i="4"/>
  <c r="H86" i="4"/>
  <c r="G80" i="4"/>
  <c r="G78" i="4"/>
  <c r="G76" i="4"/>
  <c r="H75" i="4"/>
  <c r="H67" i="4"/>
  <c r="H62" i="4"/>
  <c r="H61" i="4"/>
  <c r="H53" i="4"/>
  <c r="G51" i="4"/>
  <c r="F45" i="4"/>
  <c r="C45" i="4"/>
  <c r="G45" i="4" s="1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5" i="3"/>
  <c r="H134" i="3"/>
  <c r="E129" i="3"/>
  <c r="E124" i="3"/>
  <c r="G120" i="3"/>
  <c r="G119" i="3"/>
  <c r="H118" i="3"/>
  <c r="H114" i="3"/>
  <c r="H107" i="3"/>
  <c r="H101" i="3"/>
  <c r="I98" i="3"/>
  <c r="I103" i="3" s="1"/>
  <c r="H98" i="3"/>
  <c r="H103" i="3" s="1"/>
  <c r="H96" i="3"/>
  <c r="G89" i="3"/>
  <c r="G87" i="3"/>
  <c r="H86" i="3"/>
  <c r="I80" i="3"/>
  <c r="H80" i="3"/>
  <c r="G80" i="3"/>
  <c r="G77" i="3"/>
  <c r="H75" i="3"/>
  <c r="H67" i="3"/>
  <c r="I63" i="3"/>
  <c r="H57" i="3"/>
  <c r="I56" i="3"/>
  <c r="H55" i="3"/>
  <c r="H53" i="3"/>
  <c r="F45" i="3"/>
  <c r="G45" i="3" s="1"/>
  <c r="C45" i="3"/>
  <c r="H42" i="3"/>
  <c r="G38" i="3"/>
  <c r="I38" i="3" s="1"/>
  <c r="H37" i="3"/>
  <c r="G37" i="3"/>
  <c r="I37" i="3" s="1"/>
  <c r="H36" i="3"/>
  <c r="H32" i="3"/>
  <c r="I26" i="3"/>
  <c r="I32" i="3" s="1"/>
  <c r="H26" i="3"/>
  <c r="H25" i="3"/>
  <c r="H20" i="3"/>
  <c r="F12" i="3"/>
  <c r="H9" i="3"/>
  <c r="H7" i="3"/>
  <c r="C129" i="3" s="1"/>
  <c r="B3" i="3"/>
  <c r="G31" i="2"/>
  <c r="H31" i="2" s="1"/>
  <c r="G30" i="2"/>
  <c r="H30" i="2" s="1"/>
  <c r="H29" i="2"/>
  <c r="F76" i="8" s="1"/>
  <c r="G29" i="2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9" i="2" s="1"/>
  <c r="F5" i="2"/>
  <c r="F4" i="2"/>
  <c r="F3" i="2"/>
  <c r="H190" i="1"/>
  <c r="H186" i="1"/>
  <c r="C186" i="1"/>
  <c r="C182" i="1"/>
  <c r="H182" i="1" s="1"/>
  <c r="C178" i="1"/>
  <c r="H178" i="1" s="1"/>
  <c r="H192" i="1" s="1"/>
  <c r="G89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123" i="6" s="1"/>
  <c r="D80" i="1"/>
  <c r="E123" i="4" s="1"/>
  <c r="F123" i="4" s="1"/>
  <c r="D78" i="1"/>
  <c r="G72" i="1"/>
  <c r="G71" i="1"/>
  <c r="G70" i="1"/>
  <c r="G69" i="1"/>
  <c r="G68" i="1"/>
  <c r="G67" i="1"/>
  <c r="E61" i="1"/>
  <c r="E60" i="1"/>
  <c r="E59" i="1"/>
  <c r="H54" i="1"/>
  <c r="H53" i="1"/>
  <c r="H52" i="1"/>
  <c r="H51" i="1"/>
  <c r="H50" i="1"/>
  <c r="H49" i="1"/>
  <c r="H55" i="1" s="1"/>
  <c r="H107" i="6" s="1"/>
  <c r="H48" i="1"/>
  <c r="H47" i="1"/>
  <c r="F43" i="1"/>
  <c r="E43" i="1"/>
  <c r="D43" i="1"/>
  <c r="A42" i="1"/>
  <c r="D40" i="1"/>
  <c r="E40" i="1" s="1"/>
  <c r="A39" i="1"/>
  <c r="F37" i="1"/>
  <c r="D37" i="1"/>
  <c r="E37" i="1" s="1"/>
  <c r="I36" i="1"/>
  <c r="I54" i="3" s="1"/>
  <c r="A36" i="1"/>
  <c r="F34" i="1"/>
  <c r="E34" i="1"/>
  <c r="I33" i="1"/>
  <c r="H54" i="3" s="1"/>
  <c r="A33" i="1"/>
  <c r="I30" i="1"/>
  <c r="H63" i="4" s="1"/>
  <c r="I28" i="1"/>
  <c r="I26" i="1"/>
  <c r="I60" i="3" s="1"/>
  <c r="D24" i="1"/>
  <c r="E24" i="1" s="1"/>
  <c r="I24" i="1" s="1"/>
  <c r="H58" i="6" s="1"/>
  <c r="E22" i="1"/>
  <c r="I20" i="1"/>
  <c r="I18" i="1"/>
  <c r="I16" i="1"/>
  <c r="H55" i="6" s="1"/>
  <c r="F7" i="1"/>
  <c r="I22" i="1" l="1"/>
  <c r="G51" i="3"/>
  <c r="H80" i="4"/>
  <c r="G89" i="7"/>
  <c r="G90" i="5"/>
  <c r="G90" i="4"/>
  <c r="G22" i="1"/>
  <c r="G90" i="7"/>
  <c r="G91" i="5"/>
  <c r="G94" i="5" s="1"/>
  <c r="G91" i="3"/>
  <c r="H58" i="3"/>
  <c r="G69" i="4"/>
  <c r="E122" i="7"/>
  <c r="F122" i="7" s="1"/>
  <c r="I39" i="3"/>
  <c r="I68" i="3" s="1"/>
  <c r="I58" i="3"/>
  <c r="G69" i="5"/>
  <c r="H108" i="5"/>
  <c r="H107" i="7"/>
  <c r="H108" i="4"/>
  <c r="I108" i="3"/>
  <c r="E123" i="3"/>
  <c r="F123" i="3" s="1"/>
  <c r="F129" i="3" s="1"/>
  <c r="E123" i="5"/>
  <c r="F123" i="5" s="1"/>
  <c r="F129" i="5" s="1"/>
  <c r="E80" i="1"/>
  <c r="H38" i="3"/>
  <c r="H39" i="3" s="1"/>
  <c r="G90" i="3"/>
  <c r="H135" i="5"/>
  <c r="G90" i="6"/>
  <c r="G76" i="6"/>
  <c r="G77" i="4"/>
  <c r="E83" i="1"/>
  <c r="G39" i="3"/>
  <c r="G68" i="3" s="1"/>
  <c r="E122" i="6"/>
  <c r="F122" i="6" s="1"/>
  <c r="H26" i="4"/>
  <c r="H32" i="4" s="1"/>
  <c r="F40" i="1"/>
  <c r="I39" i="1" s="1"/>
  <c r="H54" i="4" s="1"/>
  <c r="I42" i="1"/>
  <c r="G77" i="6"/>
  <c r="E62" i="1"/>
  <c r="G78" i="5"/>
  <c r="G78" i="3"/>
  <c r="G91" i="4"/>
  <c r="G39" i="5"/>
  <c r="G68" i="5" s="1"/>
  <c r="H37" i="5"/>
  <c r="H54" i="5"/>
  <c r="H80" i="5"/>
  <c r="H58" i="7"/>
  <c r="H58" i="4"/>
  <c r="H32" i="2"/>
  <c r="F128" i="7"/>
  <c r="H60" i="3"/>
  <c r="H60" i="5"/>
  <c r="H60" i="4"/>
  <c r="H60" i="6"/>
  <c r="G89" i="6"/>
  <c r="C80" i="8"/>
  <c r="H61" i="6"/>
  <c r="I62" i="3"/>
  <c r="H62" i="3"/>
  <c r="H62" i="5"/>
  <c r="H108" i="3"/>
  <c r="H11" i="9"/>
  <c r="H10" i="9"/>
  <c r="H9" i="9"/>
  <c r="H8" i="9"/>
  <c r="H7" i="9"/>
  <c r="H6" i="9"/>
  <c r="H5" i="9"/>
  <c r="H38" i="5"/>
  <c r="H27" i="7"/>
  <c r="H32" i="7" s="1"/>
  <c r="G87" i="6"/>
  <c r="G93" i="6" s="1"/>
  <c r="G88" i="3"/>
  <c r="G87" i="7"/>
  <c r="G88" i="4"/>
  <c r="F78" i="8"/>
  <c r="H57" i="7"/>
  <c r="H57" i="5"/>
  <c r="H57" i="4"/>
  <c r="I57" i="3"/>
  <c r="G89" i="4"/>
  <c r="G88" i="7"/>
  <c r="I135" i="3"/>
  <c r="H58" i="5"/>
  <c r="G51" i="6"/>
  <c r="H45" i="6"/>
  <c r="H60" i="7"/>
  <c r="F80" i="8"/>
  <c r="H61" i="5"/>
  <c r="H62" i="6"/>
  <c r="G92" i="5"/>
  <c r="G92" i="3"/>
  <c r="H61" i="3"/>
  <c r="G91" i="6"/>
  <c r="I61" i="3"/>
  <c r="H63" i="5"/>
  <c r="H41" i="6"/>
  <c r="H55" i="4"/>
  <c r="H55" i="7"/>
  <c r="I55" i="3"/>
  <c r="H56" i="4"/>
  <c r="H56" i="7"/>
  <c r="G76" i="3"/>
  <c r="G75" i="6"/>
  <c r="H56" i="3"/>
  <c r="H63" i="3"/>
  <c r="G51" i="7"/>
  <c r="G75" i="7"/>
  <c r="E129" i="4"/>
  <c r="F129" i="4" s="1"/>
  <c r="E128" i="6"/>
  <c r="F128" i="6" s="1"/>
  <c r="H68" i="3" l="1"/>
  <c r="H41" i="3"/>
  <c r="H133" i="7"/>
  <c r="H38" i="7"/>
  <c r="H37" i="7"/>
  <c r="H39" i="7" s="1"/>
  <c r="H67" i="7" s="1"/>
  <c r="H79" i="7"/>
  <c r="G94" i="3"/>
  <c r="G94" i="4"/>
  <c r="C28" i="9"/>
  <c r="B28" i="9"/>
  <c r="D28" i="9"/>
  <c r="D35" i="9" s="1"/>
  <c r="H51" i="6"/>
  <c r="G68" i="6"/>
  <c r="G69" i="3"/>
  <c r="I51" i="3"/>
  <c r="I69" i="3" s="1"/>
  <c r="H51" i="3"/>
  <c r="H54" i="7"/>
  <c r="H63" i="7" s="1"/>
  <c r="H69" i="7" s="1"/>
  <c r="H54" i="6"/>
  <c r="H63" i="6" s="1"/>
  <c r="H69" i="6" s="1"/>
  <c r="H64" i="4"/>
  <c r="H70" i="4" s="1"/>
  <c r="H90" i="7"/>
  <c r="G68" i="7"/>
  <c r="H44" i="6"/>
  <c r="H43" i="6"/>
  <c r="H50" i="6"/>
  <c r="H49" i="6"/>
  <c r="H48" i="6"/>
  <c r="H47" i="6"/>
  <c r="H46" i="6"/>
  <c r="H73" i="6"/>
  <c r="H76" i="6" s="1"/>
  <c r="D30" i="9"/>
  <c r="C30" i="9"/>
  <c r="B30" i="9"/>
  <c r="D34" i="9"/>
  <c r="C34" i="9"/>
  <c r="B34" i="9"/>
  <c r="G79" i="4"/>
  <c r="G78" i="7"/>
  <c r="G79" i="3"/>
  <c r="G79" i="5"/>
  <c r="G78" i="6"/>
  <c r="I59" i="3"/>
  <c r="I64" i="3" s="1"/>
  <c r="I70" i="3" s="1"/>
  <c r="H59" i="5"/>
  <c r="H64" i="5" s="1"/>
  <c r="H70" i="5" s="1"/>
  <c r="H59" i="4"/>
  <c r="H59" i="6"/>
  <c r="H59" i="7"/>
  <c r="H59" i="3"/>
  <c r="H135" i="4"/>
  <c r="H37" i="4"/>
  <c r="H38" i="4"/>
  <c r="C29" i="9"/>
  <c r="D29" i="9"/>
  <c r="B29" i="9"/>
  <c r="D31" i="9"/>
  <c r="C31" i="9"/>
  <c r="B31" i="9"/>
  <c r="H39" i="5"/>
  <c r="H64" i="3"/>
  <c r="H70" i="3" s="1"/>
  <c r="I41" i="3"/>
  <c r="D32" i="9"/>
  <c r="C32" i="9"/>
  <c r="B32" i="9"/>
  <c r="G93" i="7"/>
  <c r="D33" i="9"/>
  <c r="C33" i="9"/>
  <c r="B33" i="9"/>
  <c r="I71" i="3" l="1"/>
  <c r="H41" i="7"/>
  <c r="C35" i="9"/>
  <c r="H77" i="6"/>
  <c r="B35" i="9"/>
  <c r="H39" i="4"/>
  <c r="H69" i="3"/>
  <c r="H71" i="3" s="1"/>
  <c r="H87" i="3"/>
  <c r="I87" i="3"/>
  <c r="I79" i="3"/>
  <c r="H79" i="3"/>
  <c r="H75" i="6"/>
  <c r="H80" i="6" s="1"/>
  <c r="H135" i="6" s="1"/>
  <c r="H68" i="5"/>
  <c r="H41" i="5"/>
  <c r="H78" i="6"/>
  <c r="H68" i="6"/>
  <c r="H70" i="6" s="1"/>
  <c r="H86" i="6"/>
  <c r="H47" i="3"/>
  <c r="H43" i="3"/>
  <c r="H48" i="3"/>
  <c r="H46" i="3"/>
  <c r="H50" i="3"/>
  <c r="H74" i="3"/>
  <c r="H44" i="3"/>
  <c r="H49" i="3"/>
  <c r="H45" i="3"/>
  <c r="I46" i="3"/>
  <c r="I48" i="3"/>
  <c r="I47" i="3"/>
  <c r="I44" i="3"/>
  <c r="I43" i="3"/>
  <c r="I74" i="3"/>
  <c r="I50" i="3"/>
  <c r="I49" i="3"/>
  <c r="I45" i="3"/>
  <c r="H136" i="3" l="1"/>
  <c r="H134" i="6"/>
  <c r="H84" i="6"/>
  <c r="H68" i="4"/>
  <c r="H41" i="4"/>
  <c r="H77" i="3"/>
  <c r="H78" i="3"/>
  <c r="H76" i="3"/>
  <c r="I77" i="3"/>
  <c r="I78" i="3"/>
  <c r="I76" i="3"/>
  <c r="I81" i="3" s="1"/>
  <c r="I137" i="3" s="1"/>
  <c r="H49" i="5"/>
  <c r="H74" i="5"/>
  <c r="H48" i="5"/>
  <c r="H47" i="5"/>
  <c r="H50" i="5"/>
  <c r="H46" i="5"/>
  <c r="H43" i="5"/>
  <c r="H44" i="5"/>
  <c r="H51" i="5"/>
  <c r="H45" i="5"/>
  <c r="H46" i="7"/>
  <c r="H50" i="7"/>
  <c r="H73" i="7"/>
  <c r="H49" i="7"/>
  <c r="H48" i="7"/>
  <c r="H47" i="7"/>
  <c r="H43" i="7"/>
  <c r="H44" i="7"/>
  <c r="H45" i="7"/>
  <c r="H51" i="7"/>
  <c r="I136" i="3"/>
  <c r="H43" i="4" l="1"/>
  <c r="H74" i="4"/>
  <c r="H44" i="4"/>
  <c r="H48" i="4"/>
  <c r="H49" i="4"/>
  <c r="H47" i="4"/>
  <c r="H46" i="4"/>
  <c r="H50" i="4"/>
  <c r="H51" i="4"/>
  <c r="H45" i="4"/>
  <c r="H88" i="6"/>
  <c r="H89" i="6"/>
  <c r="H90" i="6"/>
  <c r="H87" i="6"/>
  <c r="H91" i="6"/>
  <c r="H77" i="5"/>
  <c r="H76" i="5"/>
  <c r="H78" i="5"/>
  <c r="H79" i="5"/>
  <c r="H77" i="7"/>
  <c r="H76" i="7"/>
  <c r="H75" i="7"/>
  <c r="H78" i="7"/>
  <c r="I85" i="3"/>
  <c r="H69" i="5"/>
  <c r="H71" i="5" s="1"/>
  <c r="H87" i="5"/>
  <c r="H81" i="3"/>
  <c r="H68" i="7"/>
  <c r="H70" i="7" s="1"/>
  <c r="H86" i="7"/>
  <c r="H80" i="7" l="1"/>
  <c r="H135" i="7" s="1"/>
  <c r="H69" i="4"/>
  <c r="H71" i="4" s="1"/>
  <c r="H87" i="4"/>
  <c r="H134" i="7"/>
  <c r="H84" i="7"/>
  <c r="H137" i="3"/>
  <c r="H85" i="3"/>
  <c r="H81" i="5"/>
  <c r="H137" i="5" s="1"/>
  <c r="H136" i="5"/>
  <c r="H93" i="6"/>
  <c r="H101" i="6" s="1"/>
  <c r="H103" i="6" s="1"/>
  <c r="H78" i="4"/>
  <c r="H76" i="4"/>
  <c r="H77" i="4"/>
  <c r="H79" i="4"/>
  <c r="I93" i="3"/>
  <c r="I89" i="3"/>
  <c r="I92" i="3"/>
  <c r="I88" i="3"/>
  <c r="I94" i="3" s="1"/>
  <c r="I102" i="3" s="1"/>
  <c r="I104" i="3" s="1"/>
  <c r="I91" i="3"/>
  <c r="I90" i="3"/>
  <c r="H81" i="4" l="1"/>
  <c r="H137" i="4" s="1"/>
  <c r="H136" i="6"/>
  <c r="H114" i="6"/>
  <c r="I138" i="3"/>
  <c r="I115" i="3"/>
  <c r="H93" i="3"/>
  <c r="H89" i="3"/>
  <c r="H88" i="3"/>
  <c r="H91" i="3"/>
  <c r="H90" i="3"/>
  <c r="H92" i="3"/>
  <c r="H91" i="7"/>
  <c r="H88" i="7"/>
  <c r="H87" i="7"/>
  <c r="H93" i="7" s="1"/>
  <c r="H101" i="7" s="1"/>
  <c r="H103" i="7" s="1"/>
  <c r="H89" i="7"/>
  <c r="H85" i="5"/>
  <c r="H136" i="4"/>
  <c r="H85" i="4"/>
  <c r="H93" i="4" l="1"/>
  <c r="H92" i="4"/>
  <c r="H88" i="4"/>
  <c r="H91" i="4"/>
  <c r="H89" i="4"/>
  <c r="H90" i="4"/>
  <c r="H93" i="5"/>
  <c r="H89" i="5"/>
  <c r="H88" i="5"/>
  <c r="H91" i="5"/>
  <c r="H90" i="5"/>
  <c r="H92" i="5"/>
  <c r="I119" i="3"/>
  <c r="I130" i="3" s="1"/>
  <c r="I109" i="3"/>
  <c r="I112" i="3" s="1"/>
  <c r="I139" i="3" s="1"/>
  <c r="I120" i="3"/>
  <c r="I142" i="3" s="1"/>
  <c r="H94" i="3"/>
  <c r="H102" i="3" s="1"/>
  <c r="H104" i="3" s="1"/>
  <c r="I140" i="3"/>
  <c r="H108" i="6"/>
  <c r="H111" i="6" s="1"/>
  <c r="H137" i="6" s="1"/>
  <c r="H138" i="6" s="1"/>
  <c r="H118" i="6"/>
  <c r="H119" i="6" s="1"/>
  <c r="H129" i="6" s="1"/>
  <c r="H136" i="7"/>
  <c r="H114" i="7"/>
  <c r="H139" i="6" l="1"/>
  <c r="H120" i="6"/>
  <c r="I141" i="3"/>
  <c r="I121" i="3"/>
  <c r="H140" i="6"/>
  <c r="H94" i="5"/>
  <c r="H102" i="5" s="1"/>
  <c r="H104" i="5" s="1"/>
  <c r="H138" i="3"/>
  <c r="H115" i="3"/>
  <c r="H118" i="7"/>
  <c r="H108" i="7"/>
  <c r="H111" i="7" s="1"/>
  <c r="H137" i="7" s="1"/>
  <c r="H138" i="7" s="1"/>
  <c r="H94" i="4"/>
  <c r="H102" i="4" s="1"/>
  <c r="H104" i="4" s="1"/>
  <c r="H109" i="3" l="1"/>
  <c r="H112" i="3" s="1"/>
  <c r="H139" i="3" s="1"/>
  <c r="H140" i="3" s="1"/>
  <c r="H119" i="3"/>
  <c r="H142" i="3" s="1"/>
  <c r="H120" i="3"/>
  <c r="H138" i="5"/>
  <c r="H115" i="5"/>
  <c r="E76" i="8"/>
  <c r="G76" i="8" s="1"/>
  <c r="F29" i="8"/>
  <c r="G29" i="8" s="1"/>
  <c r="H138" i="4"/>
  <c r="H115" i="4"/>
  <c r="H119" i="7"/>
  <c r="H129" i="7" s="1"/>
  <c r="F23" i="8" l="1"/>
  <c r="G23" i="8" s="1"/>
  <c r="F20" i="8"/>
  <c r="G20" i="8" s="1"/>
  <c r="F11" i="8"/>
  <c r="G11" i="8" s="1"/>
  <c r="F8" i="8"/>
  <c r="G8" i="8" s="1"/>
  <c r="F14" i="8"/>
  <c r="G14" i="8" s="1"/>
  <c r="F9" i="8"/>
  <c r="G9" i="8" s="1"/>
  <c r="F24" i="8"/>
  <c r="G24" i="8" s="1"/>
  <c r="F19" i="8"/>
  <c r="G19" i="8" s="1"/>
  <c r="F12" i="8"/>
  <c r="G12" i="8" s="1"/>
  <c r="F7" i="8"/>
  <c r="G7" i="8" s="1"/>
  <c r="F21" i="8"/>
  <c r="G21" i="8" s="1"/>
  <c r="F22" i="8"/>
  <c r="G22" i="8" s="1"/>
  <c r="F10" i="8"/>
  <c r="G10" i="8" s="1"/>
  <c r="H144" i="3"/>
  <c r="I29" i="8"/>
  <c r="J29" i="8" s="1"/>
  <c r="D54" i="8"/>
  <c r="G54" i="8" s="1"/>
  <c r="H109" i="5"/>
  <c r="H112" i="5" s="1"/>
  <c r="H139" i="5" s="1"/>
  <c r="H119" i="5"/>
  <c r="H120" i="5" s="1"/>
  <c r="H140" i="5"/>
  <c r="H132" i="3"/>
  <c r="H130" i="3"/>
  <c r="H120" i="7"/>
  <c r="H139" i="7"/>
  <c r="H109" i="4"/>
  <c r="H112" i="4" s="1"/>
  <c r="H139" i="4" s="1"/>
  <c r="H140" i="4" s="1"/>
  <c r="H119" i="4"/>
  <c r="H132" i="4" s="1"/>
  <c r="H140" i="7"/>
  <c r="D49" i="8" l="1"/>
  <c r="G49" i="8" s="1"/>
  <c r="I21" i="8"/>
  <c r="D39" i="8"/>
  <c r="G39" i="8" s="1"/>
  <c r="I7" i="8"/>
  <c r="H130" i="5"/>
  <c r="H132" i="5"/>
  <c r="H142" i="5"/>
  <c r="F15" i="8" s="1"/>
  <c r="G15" i="8" s="1"/>
  <c r="I24" i="8"/>
  <c r="D52" i="8"/>
  <c r="G52" i="8" s="1"/>
  <c r="I8" i="8"/>
  <c r="D40" i="8"/>
  <c r="G40" i="8" s="1"/>
  <c r="D50" i="8"/>
  <c r="G50" i="8" s="1"/>
  <c r="I22" i="8"/>
  <c r="D44" i="8"/>
  <c r="G44" i="8" s="1"/>
  <c r="I12" i="8"/>
  <c r="E78" i="8"/>
  <c r="G78" i="8" s="1"/>
  <c r="F34" i="8"/>
  <c r="G34" i="8" s="1"/>
  <c r="H120" i="4"/>
  <c r="H142" i="4" s="1"/>
  <c r="E61" i="8" s="1"/>
  <c r="G61" i="8" s="1"/>
  <c r="G80" i="8" s="1"/>
  <c r="D47" i="8"/>
  <c r="G47" i="8" s="1"/>
  <c r="I19" i="8"/>
  <c r="D41" i="8"/>
  <c r="G41" i="8" s="1"/>
  <c r="I9" i="8"/>
  <c r="I14" i="8"/>
  <c r="D45" i="8"/>
  <c r="G45" i="8" s="1"/>
  <c r="D43" i="8"/>
  <c r="G43" i="8" s="1"/>
  <c r="I11" i="8"/>
  <c r="H121" i="3"/>
  <c r="H141" i="3"/>
  <c r="D48" i="8"/>
  <c r="G48" i="8" s="1"/>
  <c r="I20" i="8"/>
  <c r="I10" i="8"/>
  <c r="D42" i="8"/>
  <c r="G42" i="8" s="1"/>
  <c r="I23" i="8"/>
  <c r="D51" i="8"/>
  <c r="G51" i="8" s="1"/>
  <c r="D46" i="8" l="1"/>
  <c r="G46" i="8" s="1"/>
  <c r="I15" i="8"/>
  <c r="D55" i="8"/>
  <c r="G55" i="8" s="1"/>
  <c r="I34" i="8"/>
  <c r="J34" i="8" s="1"/>
  <c r="J24" i="8"/>
  <c r="H130" i="4"/>
  <c r="H121" i="5"/>
  <c r="H141" i="5"/>
  <c r="J15" i="8"/>
  <c r="K36" i="8" s="1"/>
  <c r="G56" i="8"/>
  <c r="G83" i="8" s="1"/>
  <c r="G92" i="8" s="1"/>
  <c r="G95" i="8" s="1"/>
  <c r="H121" i="4" l="1"/>
  <c r="H14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889BCDEA-4B9A-4E47-B583-9C1F2DC2F0D8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8D4A9678-F3D7-491A-9C12-9CCA6F6C8E3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6F359E2C-104B-4B1C-83E6-185CD8F2F6A0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19C844AF-ACEF-44FC-A0FF-5A803AD8E7E1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8829555B-5578-4E74-BEB3-EDDB7D33B80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1DD6E24B-749F-40A7-9EA3-2346340A4AF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3ECEB039-B9D5-4F50-9C86-DA52D9D241DD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<sst xmlns="http://schemas.openxmlformats.org/spreadsheetml/2006/main" count="1681" uniqueCount="489">
  <si>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</si>
  <si>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</si>
  <si>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</si>
  <si>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Tietê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</si>
  <si>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</si>
  <si>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</si>
  <si>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</si>
  <si>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</si>
  <si>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</si>
  <si>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ARF/Tietê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</si>
  <si>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</si>
  <si>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</si>
  <si>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</si>
  <si>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</si>
  <si>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</si>
  <si>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</si>
  <si>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</si>
  <si>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</si>
  <si>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</si>
  <si>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</si>
  <si>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</si>
  <si>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</si>
  <si>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</si>
  <si>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</si>
  <si>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</si>
  <si>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</si>
  <si>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</si>
  <si>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</si>
  <si>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</si>
  <si>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</si>
  <si>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</si>
  <si>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</si>
  <si>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</si>
  <si>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</si>
  <si>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</si>
  <si>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</si>
  <si>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</si>
  <si>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</si>
  <si>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</si>
  <si>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</si>
  <si>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</si>
  <si>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</si>
  <si>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</si>
  <si>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</si>
  <si>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</si>
  <si>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</si>
  <si>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</si>
  <si>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</si>
  <si>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</si>
  <si>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</si>
  <si>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</si>
  <si>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</si>
  <si>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</si>
  <si>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</si>
  <si>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</si>
  <si>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</si>
  <si>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</si>
  <si>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</si>
  <si>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</si>
  <si>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</si>
  <si>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</si>
  <si>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</si>
  <si>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</si>
  <si>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</si>
  <si>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</si>
  <si>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</si>
  <si>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</si>
  <si>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</si>
  <si>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</si>
  <si>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</si>
  <si>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</si>
  <si>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</si>
  <si>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</si>
  <si>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</si>
  <si>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</si>
  <si>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</si>
  <si>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</si>
  <si>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</si>
  <si>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</si>
  <si>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</si>
  <si>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</si>
  <si>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</si>
  <si>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</si>
  <si>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</si>
  <si>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</si>
  <si>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</si>
  <si>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</si>
  <si>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</si>
  <si>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</si>
  <si>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</si>
  <si>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</si>
  <si>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</si>
  <si>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</si>
  <si>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</si>
  <si>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</si>
  <si>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</si>
  <si>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</si>
  <si>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</si>
  <si>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</si>
  <si>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</si>
  <si>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</si>
  <si>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</si>
  <si>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</si>
  <si>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</si>
  <si>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</si>
  <si>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</si>
  <si>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</si>
  <si>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</si>
  <si>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</si>
  <si>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</si>
  <si>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</si>
  <si>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</si>
  <si>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</si>
  <si>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</si>
  <si>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</si>
  <si>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</si>
  <si>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</si>
  <si>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</si>
  <si>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</si>
  <si>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</si>
  <si>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</si>
  <si>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</si>
  <si>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</si>
  <si>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</si>
  <si>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</si>
  <si>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</si>
  <si>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</si>
  <si>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</si>
  <si>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</si>
  <si>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</si>
  <si>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</si>
  <si>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</si>
  <si>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</si>
  <si>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</si>
  <si>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</si>
  <si>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</si>
  <si>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</si>
  <si>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</si>
  <si>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</si>
  <si>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</si>
  <si>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</si>
  <si>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</si>
  <si>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</si>
  <si>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</si>
  <si>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</si>
  <si>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</si>
  <si>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</si>
  <si>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</si>
  <si>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</si>
  <si>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</si>
  <si>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</si>
  <si>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</si>
  <si>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</si>
  <si>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</si>
  <si>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</si>
  <si>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</si>
  <si>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</si>
  <si>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</si>
  <si>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</si>
  <si>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</si>
  <si>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</si>
  <si>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</si>
  <si>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</si>
  <si>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</si>
  <si>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</si>
  <si>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</si>
  <si>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</si>
  <si>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</si>
  <si>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</si>
  <si>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</si>
  <si>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</si>
  <si>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</si>
  <si>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</si>
  <si>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</si>
  <si>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</si>
  <si>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</si>
  <si>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</si>
  <si>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</si>
  <si>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</si>
  <si>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</si>
  <si>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</si>
  <si>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</si>
  <si>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</si>
  <si>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</si>
  <si>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</si>
  <si>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</si>
  <si>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</si>
  <si>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</si>
  <si>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</si>
  <si>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</si>
  <si>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</si>
  <si>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</si>
  <si>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</si>
  <si>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</si>
  <si>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</si>
  <si>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</si>
  <si>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</si>
  <si>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</si>
  <si>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</si>
  <si>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</si>
  <si>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</si>
  <si>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</si>
  <si>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</si>
  <si>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</si>
  <si>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</si>
  <si>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</si>
  <si>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</si>
  <si>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</si>
  <si>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</si>
  <si>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</si>
  <si>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</si>
  <si>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</si>
  <si>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</si>
  <si>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</si>
  <si>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</si>
  <si>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</si>
  <si>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</si>
  <si>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</si>
  <si>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</si>
  <si>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</si>
  <si>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</si>
  <si>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</si>
  <si>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</si>
  <si>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</si>
  <si>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</si>
  <si>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</si>
  <si>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0,00</t>
  </si>
  <si>
    <t>Piso frio</t>
  </si>
  <si>
    <t>180,00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</si>
  <si>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</si>
  <si>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</si>
  <si>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</si>
  <si>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</si>
  <si>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</si>
  <si>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9,00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</si>
  <si>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</si>
  <si>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</si>
  <si>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</si>
  <si>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</si>
  <si>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</si>
  <si>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</si>
  <si>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</si>
  <si>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</si>
  <si>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</si>
  <si>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</si>
  <si>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</si>
  <si>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</si>
  <si>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</si>
  <si>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</si>
  <si>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</si>
  <si>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</si>
  <si>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</si>
  <si>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</si>
  <si>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</si>
  <si>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29,00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</si>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</sst>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DF04818C-1B31-40EE-9D43-68E1E5E64D8A}"/>
    <cellStyle name="Excel Built-in Percent" xfId="4" xr:uid="{685FCC96-5AB2-4BD4-A8D4-755FB6C742B7}"/>
    <cellStyle name="Excel Built-in Percent 2" xfId="6" xr:uid="{4D779750-E70C-43C9-BB44-98F610239626}"/>
    <cellStyle name="Excel_BuiltIn_Currency" xfId="5" xr:uid="{15A73206-4C78-4FE7-8815-603CA446CEA5}"/>
    <cellStyle name="Moeda" xfId="2" builtinId="4"/>
    <cellStyle name="Moeda_Plan1_1_Limpeza2011- Planilhas" xfId="8" xr:uid="{15C5243A-0B0C-4229-9F8F-E2308819B7ED}"/>
    <cellStyle name="Normal" xfId="0" builtinId="0"/>
    <cellStyle name="Normal 2" xfId="10" xr:uid="{BB06ABCA-7A5E-4D50-A6BB-008D9FED4832}"/>
    <cellStyle name="Normal_Limpeza2011- Planilhas" xfId="7" xr:uid="{C4BE88E9-DA99-44C2-8608-28F45B8DBBA8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AE6FF-553B-48DB-AEE4-30C972A65CEB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Tietê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-103.032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/>
      <c r="E34" s="43">
        <f>B34*C34*D34</f>
        <v>0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Tietê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-112.36799999999999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0</v>
      </c>
      <c r="E37" s="43">
        <f>B37*C37*D37</f>
        <v>0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Tietê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-61.819199999999995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0</v>
      </c>
      <c r="E40" s="43">
        <f>B40*C40*D40</f>
        <v>0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Tietê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-112.9404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0</v>
      </c>
      <c r="E43" s="43">
        <f>B43*C43*D43</f>
        <v>0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Tietê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0.03</v>
      </c>
      <c r="E83" s="116">
        <f>D83+$E$80</f>
        <v>0.1225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1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1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1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1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</v>
      </c>
      <c r="G162" s="153">
        <v>1</v>
      </c>
      <c r="H162" s="130">
        <f t="shared" si="1"/>
        <v>58.97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4</v>
      </c>
      <c r="G164" s="153">
        <v>1</v>
      </c>
      <c r="H164" s="130">
        <f t="shared" si="1"/>
        <v>116.04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2</v>
      </c>
      <c r="G166" s="153">
        <v>1</v>
      </c>
      <c r="H166" s="130">
        <f t="shared" si="1"/>
        <v>40.6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0</v>
      </c>
      <c r="G167" s="153">
        <v>1</v>
      </c>
      <c r="H167" s="130">
        <f t="shared" si="1"/>
        <v>0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0</v>
      </c>
      <c r="G168" s="153">
        <v>24</v>
      </c>
      <c r="H168" s="130">
        <f t="shared" si="1"/>
        <v>0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0</v>
      </c>
      <c r="G170" s="153">
        <v>24</v>
      </c>
      <c r="H170" s="130">
        <f t="shared" si="1"/>
        <v>0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215.60999999999999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180</v>
      </c>
      <c r="B178" s="161">
        <v>0.14000000000000001</v>
      </c>
      <c r="C178" s="162">
        <f>A178*B178</f>
        <v>25.200000000000003</v>
      </c>
      <c r="D178" s="163" t="s">
        <v>209</v>
      </c>
      <c r="E178" s="163"/>
      <c r="F178" s="163"/>
      <c r="G178" s="163"/>
      <c r="H178" s="164">
        <f>C178*2</f>
        <v>50.400000000000006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2</v>
      </c>
      <c r="B182" s="161">
        <v>47</v>
      </c>
      <c r="C182" s="162">
        <f>A182*B182</f>
        <v>94</v>
      </c>
      <c r="D182" s="163" t="s">
        <v>209</v>
      </c>
      <c r="E182" s="163"/>
      <c r="F182" s="163"/>
      <c r="G182" s="163"/>
      <c r="H182" s="164">
        <f>C182*2</f>
        <v>188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1775.1000000000001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EDD90DF3-5145-4B6F-8509-8966B31697AF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68A1D88B-C626-4C19-9115-3AED3912C624}">
      <formula1>0</formula1>
      <formula2>0</formula2>
    </dataValidation>
    <dataValidation errorStyle="warning" allowBlank="1" showInputMessage="1" showErrorMessage="1" errorTitle="OK" error="Atingiu o valor desejado." sqref="B12 E12 E68:F72" xr:uid="{C3ABD57F-E312-43D7-87A7-AF34ED6E4C6F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2C838-68ED-4971-9EA3-DD762AE16BD6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Tietê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 t="s">
        <v>226</v>
      </c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227</v>
      </c>
      <c r="B5" s="179" t="s">
        <v>228</v>
      </c>
      <c r="C5" s="188">
        <v>1200</v>
      </c>
      <c r="D5" s="188"/>
      <c r="E5" s="188"/>
      <c r="F5" s="183">
        <f t="shared" ref="F5:F11" si="0">B5/C5</f>
        <v>0.15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229</v>
      </c>
      <c r="B6" s="179" t="s">
        <v>226</v>
      </c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230</v>
      </c>
      <c r="B7" s="179" t="s">
        <v>226</v>
      </c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231</v>
      </c>
      <c r="B8" s="179" t="s">
        <v>226</v>
      </c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232</v>
      </c>
      <c r="B9" s="179" t="s">
        <v>226</v>
      </c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233</v>
      </c>
      <c r="B10" s="179" t="s">
        <v>234</v>
      </c>
      <c r="C10" s="188">
        <v>300</v>
      </c>
      <c r="D10" s="188"/>
      <c r="E10" s="188"/>
      <c r="F10" s="183">
        <f t="shared" si="0"/>
        <v>0.03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235</v>
      </c>
      <c r="B11" s="179" t="s">
        <v>226</v>
      </c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236</v>
      </c>
      <c r="B12" s="126" t="s">
        <v>223</v>
      </c>
      <c r="C12" s="178" t="s">
        <v>224</v>
      </c>
      <c r="D12" s="178"/>
      <c r="E12" s="178"/>
      <c r="F12" s="126" t="str">
        <f>Licitante!$B$2</f>
        <v>Tietê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237</v>
      </c>
      <c r="B13" s="179" t="s">
        <v>226</v>
      </c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238</v>
      </c>
      <c r="B14" s="197">
        <v>112</v>
      </c>
      <c r="C14" s="198">
        <v>9000</v>
      </c>
      <c r="D14" s="198"/>
      <c r="E14" s="199"/>
      <c r="F14" s="200">
        <f t="shared" si="1"/>
        <v>1.2444444444444444E-2</v>
      </c>
    </row>
    <row r="15" spans="1:19" ht="31.7" customHeight="1">
      <c r="A15" s="196" t="s">
        <v>239</v>
      </c>
      <c r="B15" s="197" t="s">
        <v>226</v>
      </c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240</v>
      </c>
      <c r="B16" s="197" t="s">
        <v>226</v>
      </c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241</v>
      </c>
      <c r="B17" s="197" t="s">
        <v>226</v>
      </c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242</v>
      </c>
      <c r="B18" s="197" t="s">
        <v>226</v>
      </c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243</v>
      </c>
      <c r="B19" s="202"/>
      <c r="C19" s="202"/>
      <c r="D19" s="202"/>
      <c r="E19" s="202"/>
      <c r="F19" s="203">
        <f>SUM(F4:F11)+SUM(F13:F18)</f>
        <v>0.19244444444444445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244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245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246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247</v>
      </c>
      <c r="B27" s="126" t="s">
        <v>223</v>
      </c>
      <c r="C27" s="178" t="s">
        <v>224</v>
      </c>
      <c r="D27" s="178"/>
      <c r="E27" s="65" t="s">
        <v>248</v>
      </c>
      <c r="F27" s="65" t="s">
        <v>249</v>
      </c>
      <c r="G27" s="213" t="s">
        <v>250</v>
      </c>
      <c r="H27" s="126" t="str">
        <f>Licitante!$B$2</f>
        <v>Tietê / SP</v>
      </c>
      <c r="I27" s="186"/>
      <c r="J27" s="187"/>
    </row>
    <row r="28" spans="1:19" ht="24.8" customHeight="1">
      <c r="A28" s="30" t="s">
        <v>251</v>
      </c>
      <c r="B28" s="179" t="s">
        <v>226</v>
      </c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252</v>
      </c>
      <c r="B29" s="179" t="s">
        <v>226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253</v>
      </c>
      <c r="B30" s="179" t="s">
        <v>254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6.4688102965614934E-3</v>
      </c>
      <c r="I30" s="194"/>
      <c r="J30" s="194"/>
    </row>
    <row r="31" spans="1:19" ht="27.25" customHeight="1">
      <c r="A31" s="30" t="s">
        <v>255</v>
      </c>
      <c r="B31" s="179" t="s">
        <v>226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256</v>
      </c>
      <c r="B32" s="215"/>
      <c r="C32" s="215"/>
      <c r="D32" s="215"/>
      <c r="E32" s="215"/>
      <c r="F32" s="215"/>
      <c r="G32" s="216"/>
      <c r="H32" s="203">
        <f>SUM(H28:H31)</f>
        <v>6.4688102965614934E-3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BC76B-05B7-4A51-9EB6-9A954B3ACA0D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257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258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259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260</v>
      </c>
      <c r="B4" s="221"/>
      <c r="C4" s="221"/>
      <c r="D4" s="221"/>
      <c r="E4" s="221"/>
      <c r="F4" s="222" t="s">
        <v>261</v>
      </c>
      <c r="G4" s="37"/>
      <c r="H4" s="37"/>
    </row>
    <row r="5" spans="1:8" ht="20.3" customHeight="1">
      <c r="A5" s="17" t="s">
        <v>262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263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264</v>
      </c>
      <c r="C7" s="225"/>
      <c r="D7" s="225"/>
      <c r="E7" s="225"/>
      <c r="F7" s="225"/>
      <c r="G7" s="225"/>
      <c r="H7" s="228" t="str">
        <f>Licitante!$B$2</f>
        <v>Tietê / SP</v>
      </c>
    </row>
    <row r="8" spans="1:8" s="227" customFormat="1" ht="20.3" customHeight="1">
      <c r="A8" s="224" t="s">
        <v>71</v>
      </c>
      <c r="B8" s="225" t="s">
        <v>265</v>
      </c>
      <c r="C8" s="225"/>
      <c r="D8" s="225"/>
      <c r="E8" s="225"/>
      <c r="F8" s="225"/>
      <c r="G8" s="225"/>
      <c r="H8" s="226" t="s">
        <v>266</v>
      </c>
    </row>
    <row r="9" spans="1:8" s="227" customFormat="1" ht="20.3" customHeight="1">
      <c r="A9" s="224" t="s">
        <v>74</v>
      </c>
      <c r="B9" s="225" t="s">
        <v>267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268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269</v>
      </c>
      <c r="B11" s="230"/>
      <c r="C11" s="230"/>
      <c r="D11" s="230" t="s">
        <v>270</v>
      </c>
      <c r="E11" s="230"/>
      <c r="F11" s="231" t="s">
        <v>271</v>
      </c>
      <c r="G11" s="231"/>
      <c r="H11" s="231"/>
    </row>
    <row r="12" spans="1:8" s="220" customFormat="1" ht="20.3" customHeight="1">
      <c r="A12" s="230" t="s">
        <v>272</v>
      </c>
      <c r="B12" s="230"/>
      <c r="C12" s="230"/>
      <c r="D12" s="230" t="s">
        <v>273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301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274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275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276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277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278</v>
      </c>
      <c r="C18" s="225"/>
      <c r="D18" s="225"/>
      <c r="E18" s="225"/>
      <c r="F18" s="225"/>
      <c r="G18" s="225"/>
      <c r="H18" s="229" t="s">
        <v>272</v>
      </c>
      <c r="I18" s="239"/>
    </row>
    <row r="19" spans="1:9" s="227" customFormat="1" ht="20.3" customHeight="1">
      <c r="A19" s="224">
        <v>2</v>
      </c>
      <c r="B19" s="238" t="s">
        <v>279</v>
      </c>
      <c r="C19" s="238"/>
      <c r="D19" s="238"/>
      <c r="E19" s="238"/>
      <c r="F19" s="238"/>
      <c r="G19" s="238"/>
      <c r="H19" s="229" t="s">
        <v>280</v>
      </c>
      <c r="I19" s="239"/>
    </row>
    <row r="20" spans="1:9" s="227" customFormat="1" ht="20.3" customHeight="1">
      <c r="A20" s="224">
        <v>3</v>
      </c>
      <c r="B20" s="225" t="s">
        <v>281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282</v>
      </c>
      <c r="C21" s="225"/>
      <c r="D21" s="225"/>
      <c r="E21" s="225"/>
      <c r="F21" s="225"/>
      <c r="G21" s="225"/>
      <c r="H21" s="229" t="s">
        <v>272</v>
      </c>
      <c r="I21" s="239"/>
    </row>
    <row r="22" spans="1:9" s="227" customFormat="1" ht="20.3" customHeight="1">
      <c r="A22" s="224">
        <v>5</v>
      </c>
      <c r="B22" s="225" t="s">
        <v>283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284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285</v>
      </c>
      <c r="C25" s="17"/>
      <c r="D25" s="17"/>
      <c r="E25" s="17"/>
      <c r="F25" s="17"/>
      <c r="G25" s="17"/>
      <c r="H25" s="246" t="str">
        <f>Licitante!$B$2</f>
        <v>Tietê / SP</v>
      </c>
      <c r="I25" s="247" t="s">
        <v>286</v>
      </c>
    </row>
    <row r="26" spans="1:9" s="235" customFormat="1" ht="20.3" customHeight="1">
      <c r="A26" s="224" t="s">
        <v>66</v>
      </c>
      <c r="B26" s="238" t="s">
        <v>287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288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289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290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291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292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293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294</v>
      </c>
      <c r="B36" s="17" t="s">
        <v>295</v>
      </c>
      <c r="C36" s="17"/>
      <c r="D36" s="17"/>
      <c r="E36" s="17"/>
      <c r="F36" s="17"/>
      <c r="G36" s="245" t="s">
        <v>65</v>
      </c>
      <c r="H36" s="246" t="str">
        <f>Licitante!$B$2</f>
        <v>Tietê / SP</v>
      </c>
      <c r="I36" s="247" t="s">
        <v>286</v>
      </c>
    </row>
    <row r="37" spans="1:9" s="235" customFormat="1" ht="20.3" customHeight="1">
      <c r="A37" s="224" t="s">
        <v>66</v>
      </c>
      <c r="B37" s="238" t="s">
        <v>296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297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298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299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300</v>
      </c>
      <c r="B42" s="17" t="s">
        <v>301</v>
      </c>
      <c r="C42" s="17"/>
      <c r="D42" s="17"/>
      <c r="E42" s="17"/>
      <c r="F42" s="17"/>
      <c r="G42" s="245" t="s">
        <v>65</v>
      </c>
      <c r="H42" s="246" t="str">
        <f>Licitante!$B$2</f>
        <v>Tietê / SP</v>
      </c>
      <c r="I42" s="247" t="s">
        <v>286</v>
      </c>
    </row>
    <row r="43" spans="1:9" s="235" customFormat="1" ht="20.3" customHeight="1">
      <c r="A43" s="224" t="s">
        <v>66</v>
      </c>
      <c r="B43" s="225" t="s">
        <v>302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303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304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305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306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307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308</v>
      </c>
      <c r="B50" s="238" t="s">
        <v>309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310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311</v>
      </c>
      <c r="B53" s="17" t="s">
        <v>312</v>
      </c>
      <c r="C53" s="17"/>
      <c r="D53" s="17"/>
      <c r="E53" s="17"/>
      <c r="F53" s="17"/>
      <c r="G53" s="17"/>
      <c r="H53" s="246" t="str">
        <f>Licitante!$B$2</f>
        <v>Tietê / SP</v>
      </c>
      <c r="I53" s="247" t="s">
        <v>286</v>
      </c>
    </row>
    <row r="54" spans="1:59" ht="20.3" customHeight="1">
      <c r="A54" s="224" t="s">
        <v>66</v>
      </c>
      <c r="B54" s="238" t="s">
        <v>313</v>
      </c>
      <c r="C54" s="238"/>
      <c r="D54" s="238"/>
      <c r="E54" s="238"/>
      <c r="F54" s="238"/>
      <c r="G54" s="238"/>
      <c r="H54" s="257">
        <f>Licitante!I33</f>
        <v>-103.032</v>
      </c>
      <c r="I54" s="257">
        <f>Licitante!I36</f>
        <v>-112.36799999999999</v>
      </c>
    </row>
    <row r="55" spans="1:59" ht="20.3" customHeight="1">
      <c r="A55" s="224" t="s">
        <v>68</v>
      </c>
      <c r="B55" s="238" t="s">
        <v>314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315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316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317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318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319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308</v>
      </c>
      <c r="B61" s="264" t="s">
        <v>320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321</v>
      </c>
      <c r="B62" s="264" t="s">
        <v>322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323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816.548</v>
      </c>
      <c r="I64" s="259">
        <f>SUM(I54:I63)</f>
        <v>807.21199999999999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324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325</v>
      </c>
      <c r="C67" s="17"/>
      <c r="D67" s="17"/>
      <c r="E67" s="17"/>
      <c r="F67" s="17"/>
      <c r="G67" s="17"/>
      <c r="H67" s="246" t="str">
        <f>Licitante!$B$2</f>
        <v>Tietê / SP</v>
      </c>
      <c r="I67" s="247" t="s">
        <v>286</v>
      </c>
    </row>
    <row r="68" spans="1:9" s="235" customFormat="1" ht="20.3" customHeight="1">
      <c r="A68" s="224" t="s">
        <v>294</v>
      </c>
      <c r="B68" s="238" t="s">
        <v>326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300</v>
      </c>
      <c r="B69" s="238" t="s">
        <v>301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311</v>
      </c>
      <c r="B70" s="238" t="s">
        <v>312</v>
      </c>
      <c r="C70" s="238"/>
      <c r="D70" s="238"/>
      <c r="E70" s="238"/>
      <c r="F70" s="238"/>
      <c r="G70" s="238"/>
      <c r="H70" s="260">
        <f t="shared" ref="H70:I70" si="3">H64</f>
        <v>816.548</v>
      </c>
      <c r="I70" s="260">
        <f t="shared" si="3"/>
        <v>807.21199999999999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1715.4241454545456</v>
      </c>
      <c r="I71" s="259">
        <f t="shared" si="4"/>
        <v>1787.5376727272728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327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328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329</v>
      </c>
      <c r="C75" s="17"/>
      <c r="D75" s="17"/>
      <c r="E75" s="17"/>
      <c r="F75" s="17"/>
      <c r="G75" s="17"/>
      <c r="H75" s="246" t="str">
        <f>Licitante!$B$2</f>
        <v>Tietê / SP</v>
      </c>
      <c r="I75" s="247" t="s">
        <v>286</v>
      </c>
    </row>
    <row r="76" spans="1:9" s="235" customFormat="1" ht="20.3" customHeight="1">
      <c r="A76" s="224" t="s">
        <v>66</v>
      </c>
      <c r="B76" s="238" t="s">
        <v>330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331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332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333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334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335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336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337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</v>
      </c>
    </row>
    <row r="86" spans="1:9" s="235" customFormat="1" ht="37.299999999999997" customHeight="1">
      <c r="A86" s="245" t="s">
        <v>338</v>
      </c>
      <c r="B86" s="282" t="s">
        <v>339</v>
      </c>
      <c r="C86" s="282"/>
      <c r="D86" s="282"/>
      <c r="E86" s="282"/>
      <c r="F86" s="282"/>
      <c r="G86" s="245" t="s">
        <v>65</v>
      </c>
      <c r="H86" s="246" t="str">
        <f>Licitante!$B$2</f>
        <v>Tietê / SP</v>
      </c>
      <c r="I86" s="247" t="s">
        <v>286</v>
      </c>
    </row>
    <row r="87" spans="1:9" s="235" customFormat="1" ht="32.4" customHeight="1">
      <c r="A87" s="224" t="s">
        <v>66</v>
      </c>
      <c r="B87" s="283" t="s">
        <v>340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341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342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343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344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345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346</v>
      </c>
      <c r="B96" s="17" t="s">
        <v>347</v>
      </c>
      <c r="C96" s="17"/>
      <c r="D96" s="17"/>
      <c r="E96" s="17"/>
      <c r="F96" s="17"/>
      <c r="G96" s="17"/>
      <c r="H96" s="246" t="str">
        <f>Licitante!$B$2</f>
        <v>Tietê / SP</v>
      </c>
      <c r="I96" s="247" t="s">
        <v>286</v>
      </c>
    </row>
    <row r="97" spans="1:9" s="235" customFormat="1" ht="20.3" customHeight="1">
      <c r="A97" s="224" t="s">
        <v>66</v>
      </c>
      <c r="B97" s="238" t="s">
        <v>348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349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350</v>
      </c>
      <c r="C101" s="17"/>
      <c r="D101" s="17"/>
      <c r="E101" s="17"/>
      <c r="F101" s="17"/>
      <c r="G101" s="17"/>
      <c r="H101" s="246" t="str">
        <f>Licitante!$B$2</f>
        <v>Tietê / SP</v>
      </c>
      <c r="I101" s="247" t="s">
        <v>286</v>
      </c>
    </row>
    <row r="102" spans="1:9" s="235" customFormat="1" ht="20.3" customHeight="1">
      <c r="A102" s="224" t="s">
        <v>338</v>
      </c>
      <c r="B102" s="238" t="s">
        <v>339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346</v>
      </c>
      <c r="B103" s="238" t="s">
        <v>347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351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352</v>
      </c>
      <c r="C107" s="17"/>
      <c r="D107" s="17"/>
      <c r="E107" s="17"/>
      <c r="F107" s="17"/>
      <c r="G107" s="17"/>
      <c r="H107" s="246" t="str">
        <f>Licitante!$B$2</f>
        <v>Tietê / SP</v>
      </c>
      <c r="I107" s="247" t="s">
        <v>286</v>
      </c>
    </row>
    <row r="108" spans="1:9" s="235" customFormat="1" ht="20.45" customHeight="1">
      <c r="A108" s="224" t="s">
        <v>66</v>
      </c>
      <c r="B108" s="238" t="s">
        <v>353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354</v>
      </c>
      <c r="C109" s="238"/>
      <c r="D109" s="238"/>
      <c r="E109" s="238"/>
      <c r="F109" s="238"/>
      <c r="G109" s="238"/>
      <c r="H109" s="257">
        <f>H115*Licitante!H127</f>
        <v>528.84396536050508</v>
      </c>
      <c r="I109" s="257">
        <f>I115*Licitante!H127</f>
        <v>563.69881549422519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599.06604869383841</v>
      </c>
      <c r="I112" s="259">
        <f t="shared" si="11"/>
        <v>633.92089882755852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355</v>
      </c>
      <c r="B114" s="17"/>
      <c r="C114" s="17"/>
      <c r="D114" s="17"/>
      <c r="E114" s="17"/>
      <c r="F114" s="17"/>
      <c r="G114" s="17"/>
      <c r="H114" s="246" t="str">
        <f>Licitante!$B$2</f>
        <v>Tietê / SP</v>
      </c>
      <c r="I114" s="247" t="s">
        <v>286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4407.0330446708758</v>
      </c>
      <c r="I115" s="259">
        <f>(I32+I71+I81+I104+I108+I110+I111)/(1-Licitante!H127)</f>
        <v>4697.4901291185433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356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357</v>
      </c>
      <c r="C118" s="17"/>
      <c r="D118" s="17"/>
      <c r="E118" s="17"/>
      <c r="F118" s="17"/>
      <c r="G118" s="245" t="s">
        <v>65</v>
      </c>
      <c r="H118" s="246" t="str">
        <f>Licitante!$B$2</f>
        <v>Tietê / SP</v>
      </c>
      <c r="I118" s="247" t="s">
        <v>286</v>
      </c>
    </row>
    <row r="119" spans="1:9" s="235" customFormat="1" ht="20.3" customHeight="1">
      <c r="A119" s="224" t="s">
        <v>66</v>
      </c>
      <c r="B119" s="238" t="s">
        <v>358</v>
      </c>
      <c r="C119" s="238"/>
      <c r="D119" s="238"/>
      <c r="E119" s="238"/>
      <c r="F119" s="238"/>
      <c r="G119" s="249">
        <f>Licitante!D76</f>
        <v>0.05</v>
      </c>
      <c r="H119" s="257">
        <f>G119*H115</f>
        <v>220.3516522335438</v>
      </c>
      <c r="I119" s="257">
        <f>G119*I115</f>
        <v>234.87450645592719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462.738469690442</v>
      </c>
      <c r="I120" s="248">
        <f>G120*(I115+I119)</f>
        <v>493.23646355744705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710.58699476680408</v>
      </c>
      <c r="I121" s="292">
        <f>I130*F129</f>
        <v>757.42009646001122</v>
      </c>
    </row>
    <row r="122" spans="1:9" s="235" customFormat="1" ht="15" customHeight="1">
      <c r="A122" s="230"/>
      <c r="B122" s="238" t="s">
        <v>359</v>
      </c>
      <c r="C122" s="238"/>
      <c r="D122" s="238"/>
      <c r="E122" s="230" t="s">
        <v>360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361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362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363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364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365</v>
      </c>
      <c r="C127" s="238"/>
      <c r="D127" s="238"/>
      <c r="E127" s="249"/>
      <c r="F127" s="230" t="s">
        <v>366</v>
      </c>
      <c r="G127" s="230"/>
      <c r="H127" s="292"/>
      <c r="I127" s="292"/>
    </row>
    <row r="128" spans="1:9" s="235" customFormat="1" ht="15" customHeight="1">
      <c r="A128" s="230"/>
      <c r="B128" s="238" t="s">
        <v>367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Tietê / SP</v>
      </c>
      <c r="D129" s="295"/>
      <c r="E129" s="296">
        <f>Licitante!D83</f>
        <v>0.03</v>
      </c>
      <c r="F129" s="262">
        <f>E129+F123</f>
        <v>0.1225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5800.710161361666</v>
      </c>
      <c r="I130" s="259">
        <f>(I115+I119+I120)/(1-F129)</f>
        <v>6183.0211955919285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5141.5385521160215</v>
      </c>
      <c r="I132" s="299"/>
    </row>
    <row r="133" spans="1:9" s="235" customFormat="1" ht="26.25" customHeight="1">
      <c r="A133" s="254" t="s">
        <v>368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369</v>
      </c>
      <c r="C134" s="17"/>
      <c r="D134" s="17"/>
      <c r="E134" s="17"/>
      <c r="F134" s="17"/>
      <c r="G134" s="17"/>
      <c r="H134" s="246" t="str">
        <f>Licitante!$B$2</f>
        <v>Tietê / SP</v>
      </c>
      <c r="I134" s="247" t="s">
        <v>286</v>
      </c>
    </row>
    <row r="135" spans="1:9" s="235" customFormat="1" ht="31" customHeight="1">
      <c r="A135" s="245" t="s">
        <v>66</v>
      </c>
      <c r="B135" s="238" t="s">
        <v>370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292</v>
      </c>
      <c r="C136" s="238"/>
      <c r="D136" s="238"/>
      <c r="E136" s="238"/>
      <c r="F136" s="238"/>
      <c r="G136" s="238"/>
      <c r="H136" s="257">
        <f>H71</f>
        <v>1715.4241454545456</v>
      </c>
      <c r="I136" s="257">
        <f>I71</f>
        <v>1787.5376727272728</v>
      </c>
    </row>
    <row r="137" spans="1:9" s="235" customFormat="1" ht="28.4" customHeight="1">
      <c r="A137" s="245" t="s">
        <v>71</v>
      </c>
      <c r="B137" s="238" t="s">
        <v>371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335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351</v>
      </c>
      <c r="C139" s="238"/>
      <c r="D139" s="238"/>
      <c r="E139" s="238"/>
      <c r="F139" s="238"/>
      <c r="G139" s="238"/>
      <c r="H139" s="257">
        <f>H112</f>
        <v>599.06604869383841</v>
      </c>
      <c r="I139" s="257">
        <f>I112</f>
        <v>633.92089882755852</v>
      </c>
    </row>
    <row r="140" spans="1:9" s="235" customFormat="1" ht="28.4" customHeight="1">
      <c r="A140" s="17" t="s">
        <v>372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4407.0330446708758</v>
      </c>
      <c r="I140" s="248">
        <f t="shared" si="12"/>
        <v>4697.4901291185433</v>
      </c>
    </row>
    <row r="141" spans="1:9" s="235" customFormat="1" ht="31" customHeight="1">
      <c r="A141" s="245" t="s">
        <v>90</v>
      </c>
      <c r="B141" s="238" t="s">
        <v>373</v>
      </c>
      <c r="C141" s="238"/>
      <c r="D141" s="238"/>
      <c r="E141" s="238"/>
      <c r="F141" s="238"/>
      <c r="G141" s="238"/>
      <c r="H141" s="257">
        <f t="shared" ref="H141:I141" si="13">H130</f>
        <v>5800.710161361666</v>
      </c>
      <c r="I141" s="257">
        <f t="shared" si="13"/>
        <v>6183.0211955919285</v>
      </c>
    </row>
    <row r="142" spans="1:9" s="235" customFormat="1" ht="38.299999999999997" customHeight="1">
      <c r="A142" s="17" t="s">
        <v>374</v>
      </c>
      <c r="B142" s="17"/>
      <c r="C142" s="17"/>
      <c r="D142" s="17"/>
      <c r="E142" s="17"/>
      <c r="F142" s="17"/>
      <c r="G142" s="17"/>
      <c r="H142" s="300">
        <f>ROUND((H115+H119+H120)/(1-(F129)),2)</f>
        <v>5800.71</v>
      </c>
      <c r="I142" s="300">
        <f>ROUND((I115+I119+I120)/(1-(F129)),2)</f>
        <v>6183.02</v>
      </c>
    </row>
    <row r="144" spans="1:9" ht="38.299999999999997" customHeight="1">
      <c r="A144" s="69" t="s">
        <v>375</v>
      </c>
      <c r="B144" s="69"/>
      <c r="C144" s="69"/>
      <c r="D144" s="69"/>
      <c r="E144" s="69"/>
      <c r="F144" s="69"/>
      <c r="G144" s="69"/>
      <c r="H144" s="301">
        <f>I142-H142</f>
        <v>382.3100000000004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5DAB8-227B-4A78-9B72-C0D58075CCF6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257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258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259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260</v>
      </c>
      <c r="B4" s="221"/>
      <c r="C4" s="221"/>
      <c r="D4" s="221"/>
      <c r="E4" s="221"/>
      <c r="F4" s="222" t="s">
        <v>261</v>
      </c>
      <c r="G4" s="37"/>
      <c r="H4" s="37"/>
    </row>
    <row r="5" spans="1:8" ht="20.3" customHeight="1">
      <c r="A5" s="17" t="s">
        <v>262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263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264</v>
      </c>
      <c r="C7" s="225"/>
      <c r="D7" s="225"/>
      <c r="E7" s="225"/>
      <c r="F7" s="225"/>
      <c r="G7" s="225"/>
      <c r="H7" s="228" t="str">
        <f>Licitante!$B$2</f>
        <v>Tietê / SP</v>
      </c>
    </row>
    <row r="8" spans="1:8" s="227" customFormat="1" ht="20.3" customHeight="1">
      <c r="A8" s="224" t="s">
        <v>71</v>
      </c>
      <c r="B8" s="225" t="s">
        <v>265</v>
      </c>
      <c r="C8" s="225"/>
      <c r="D8" s="225"/>
      <c r="E8" s="225"/>
      <c r="F8" s="225"/>
      <c r="G8" s="225"/>
      <c r="H8" s="226" t="s">
        <v>266</v>
      </c>
    </row>
    <row r="9" spans="1:8" s="227" customFormat="1" ht="20.3" customHeight="1">
      <c r="A9" s="224" t="s">
        <v>74</v>
      </c>
      <c r="B9" s="225" t="s">
        <v>267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268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269</v>
      </c>
      <c r="B11" s="230"/>
      <c r="C11" s="230"/>
      <c r="D11" s="230" t="s">
        <v>270</v>
      </c>
      <c r="E11" s="230"/>
      <c r="F11" s="231" t="s">
        <v>271</v>
      </c>
      <c r="G11" s="231"/>
      <c r="H11" s="231"/>
    </row>
    <row r="12" spans="1:8" s="220" customFormat="1" ht="20.3" customHeight="1">
      <c r="A12" s="230" t="s">
        <v>272</v>
      </c>
      <c r="B12" s="230"/>
      <c r="C12" s="230"/>
      <c r="D12" s="230" t="s">
        <v>273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301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274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275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276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277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278</v>
      </c>
      <c r="C18" s="225"/>
      <c r="D18" s="225"/>
      <c r="E18" s="225"/>
      <c r="F18" s="225"/>
      <c r="G18" s="225"/>
      <c r="H18" s="229" t="s">
        <v>272</v>
      </c>
    </row>
    <row r="19" spans="1:8" s="227" customFormat="1" ht="20.3" customHeight="1">
      <c r="A19" s="224">
        <v>2</v>
      </c>
      <c r="B19" s="238" t="s">
        <v>279</v>
      </c>
      <c r="C19" s="238"/>
      <c r="D19" s="238"/>
      <c r="E19" s="238"/>
      <c r="F19" s="238"/>
      <c r="G19" s="238"/>
      <c r="H19" s="229" t="s">
        <v>280</v>
      </c>
    </row>
    <row r="20" spans="1:8" s="227" customFormat="1" ht="20.3" customHeight="1">
      <c r="A20" s="224">
        <v>3</v>
      </c>
      <c r="B20" s="225" t="s">
        <v>281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282</v>
      </c>
      <c r="C21" s="225"/>
      <c r="D21" s="225"/>
      <c r="E21" s="225"/>
      <c r="F21" s="225"/>
      <c r="G21" s="225"/>
      <c r="H21" s="229" t="s">
        <v>272</v>
      </c>
    </row>
    <row r="22" spans="1:8" s="227" customFormat="1" ht="20.3" customHeight="1">
      <c r="A22" s="224">
        <v>5</v>
      </c>
      <c r="B22" s="225" t="s">
        <v>283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284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285</v>
      </c>
      <c r="C25" s="17"/>
      <c r="D25" s="17"/>
      <c r="E25" s="17"/>
      <c r="F25" s="17"/>
      <c r="G25" s="17"/>
      <c r="H25" s="246" t="str">
        <f>Licitante!$B$2</f>
        <v>Tietê / SP</v>
      </c>
    </row>
    <row r="26" spans="1:8" s="235" customFormat="1" ht="20.3" customHeight="1">
      <c r="A26" s="224" t="s">
        <v>66</v>
      </c>
      <c r="B26" s="238" t="s">
        <v>287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288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289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290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291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292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293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294</v>
      </c>
      <c r="B36" s="17" t="s">
        <v>295</v>
      </c>
      <c r="C36" s="17"/>
      <c r="D36" s="17"/>
      <c r="E36" s="17"/>
      <c r="F36" s="17"/>
      <c r="G36" s="245" t="s">
        <v>65</v>
      </c>
      <c r="H36" s="303" t="str">
        <f>Licitante!$B$2</f>
        <v>Tietê / SP</v>
      </c>
    </row>
    <row r="37" spans="1:8" s="235" customFormat="1" ht="20.3" customHeight="1">
      <c r="A37" s="224" t="s">
        <v>66</v>
      </c>
      <c r="B37" s="238" t="s">
        <v>296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297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298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299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300</v>
      </c>
      <c r="B42" s="17" t="s">
        <v>301</v>
      </c>
      <c r="C42" s="17"/>
      <c r="D42" s="17"/>
      <c r="E42" s="17"/>
      <c r="F42" s="17"/>
      <c r="G42" s="245" t="s">
        <v>65</v>
      </c>
      <c r="H42" s="303" t="str">
        <f>Licitante!$B$2</f>
        <v>Tietê / SP</v>
      </c>
    </row>
    <row r="43" spans="1:8" s="235" customFormat="1" ht="20.3" customHeight="1">
      <c r="A43" s="224" t="s">
        <v>66</v>
      </c>
      <c r="B43" s="225" t="s">
        <v>302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303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304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305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306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307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308</v>
      </c>
      <c r="B50" s="238" t="s">
        <v>309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310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311</v>
      </c>
      <c r="B53" s="17" t="s">
        <v>312</v>
      </c>
      <c r="C53" s="17"/>
      <c r="D53" s="17"/>
      <c r="E53" s="17"/>
      <c r="F53" s="17"/>
      <c r="G53" s="17"/>
      <c r="H53" s="303" t="str">
        <f>Licitante!$B$2</f>
        <v>Tietê / SP</v>
      </c>
    </row>
    <row r="54" spans="1:8" ht="20.3" customHeight="1">
      <c r="A54" s="224" t="s">
        <v>66</v>
      </c>
      <c r="B54" s="238" t="s">
        <v>313</v>
      </c>
      <c r="C54" s="238"/>
      <c r="D54" s="238"/>
      <c r="E54" s="238"/>
      <c r="F54" s="238"/>
      <c r="G54" s="238"/>
      <c r="H54" s="304">
        <f>Licitante!I39</f>
        <v>-61.819199999999995</v>
      </c>
    </row>
    <row r="55" spans="1:8" ht="20.3" customHeight="1">
      <c r="A55" s="224" t="s">
        <v>68</v>
      </c>
      <c r="B55" s="238" t="s">
        <v>314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315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316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317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318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319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308</v>
      </c>
      <c r="B61" s="264" t="s">
        <v>320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321</v>
      </c>
      <c r="B62" s="264" t="s">
        <v>376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323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707.76080000000002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324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325</v>
      </c>
      <c r="C67" s="17"/>
      <c r="D67" s="17"/>
      <c r="E67" s="17"/>
      <c r="F67" s="17"/>
      <c r="G67" s="17"/>
      <c r="H67" s="303" t="str">
        <f>Licitante!$B$2</f>
        <v>Tietê / SP</v>
      </c>
    </row>
    <row r="68" spans="1:8" s="235" customFormat="1" ht="20.3" customHeight="1">
      <c r="A68" s="224" t="s">
        <v>294</v>
      </c>
      <c r="B68" s="238" t="s">
        <v>326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300</v>
      </c>
      <c r="B69" s="238" t="s">
        <v>301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311</v>
      </c>
      <c r="B70" s="238" t="s">
        <v>312</v>
      </c>
      <c r="C70" s="238"/>
      <c r="D70" s="238"/>
      <c r="E70" s="238"/>
      <c r="F70" s="238"/>
      <c r="G70" s="238"/>
      <c r="H70" s="306">
        <f t="shared" ref="H70" si="3">H64</f>
        <v>707.76080000000002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1247.0864872727273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327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328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329</v>
      </c>
      <c r="C75" s="17"/>
      <c r="D75" s="17"/>
      <c r="E75" s="17"/>
      <c r="F75" s="17"/>
      <c r="G75" s="17"/>
      <c r="H75" s="303" t="str">
        <f>Licitante!$B$2</f>
        <v>Tietê / SP</v>
      </c>
    </row>
    <row r="76" spans="1:8" s="235" customFormat="1" ht="20.3" customHeight="1">
      <c r="A76" s="224" t="s">
        <v>66</v>
      </c>
      <c r="B76" s="238" t="s">
        <v>330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331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332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333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334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335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336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337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338</v>
      </c>
      <c r="B86" s="282" t="s">
        <v>339</v>
      </c>
      <c r="C86" s="282"/>
      <c r="D86" s="282"/>
      <c r="E86" s="282"/>
      <c r="F86" s="282"/>
      <c r="G86" s="245" t="s">
        <v>65</v>
      </c>
      <c r="H86" s="303" t="str">
        <f>Licitante!$B$2</f>
        <v>Tietê / SP</v>
      </c>
    </row>
    <row r="87" spans="1:8" s="235" customFormat="1" ht="32.4" customHeight="1">
      <c r="A87" s="224" t="s">
        <v>66</v>
      </c>
      <c r="B87" s="283" t="s">
        <v>340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341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342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343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344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345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346</v>
      </c>
      <c r="B96" s="17" t="s">
        <v>347</v>
      </c>
      <c r="C96" s="17"/>
      <c r="D96" s="17"/>
      <c r="E96" s="17"/>
      <c r="F96" s="17"/>
      <c r="G96" s="17"/>
      <c r="H96" s="303" t="str">
        <f>Licitante!$B$2</f>
        <v>Tietê / SP</v>
      </c>
    </row>
    <row r="97" spans="1:8" s="235" customFormat="1" ht="20.3" customHeight="1">
      <c r="A97" s="224" t="s">
        <v>66</v>
      </c>
      <c r="B97" s="238" t="s">
        <v>348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349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350</v>
      </c>
      <c r="C101" s="17"/>
      <c r="D101" s="17"/>
      <c r="E101" s="17"/>
      <c r="F101" s="17"/>
      <c r="G101" s="17"/>
      <c r="H101" s="303" t="str">
        <f>Licitante!$B$2</f>
        <v>Tietê / SP</v>
      </c>
    </row>
    <row r="102" spans="1:8" s="235" customFormat="1" ht="20.3" customHeight="1">
      <c r="A102" s="224" t="s">
        <v>338</v>
      </c>
      <c r="B102" s="238" t="s">
        <v>339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346</v>
      </c>
      <c r="B103" s="238" t="s">
        <v>347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351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352</v>
      </c>
      <c r="C107" s="17"/>
      <c r="D107" s="17"/>
      <c r="E107" s="17"/>
      <c r="F107" s="17"/>
      <c r="G107" s="17"/>
      <c r="H107" s="303" t="str">
        <f>Licitante!$B$2</f>
        <v>Tietê / SP</v>
      </c>
    </row>
    <row r="108" spans="1:8" s="235" customFormat="1" ht="20.45" customHeight="1">
      <c r="A108" s="224" t="s">
        <v>66</v>
      </c>
      <c r="B108" s="238" t="s">
        <v>353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354</v>
      </c>
      <c r="C109" s="238"/>
      <c r="D109" s="238"/>
      <c r="E109" s="238"/>
      <c r="F109" s="238"/>
      <c r="G109" s="238"/>
      <c r="H109" s="304">
        <f>H115*Licitante!H127</f>
        <v>351.03669408469949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421.25877741803282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355</v>
      </c>
      <c r="B114" s="17"/>
      <c r="C114" s="17"/>
      <c r="D114" s="17"/>
      <c r="E114" s="17"/>
      <c r="F114" s="17"/>
      <c r="G114" s="17"/>
      <c r="H114" s="303" t="str">
        <f>Licitante!$B$2</f>
        <v>Tietê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2925.3057840391625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356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357</v>
      </c>
      <c r="C118" s="17"/>
      <c r="D118" s="17"/>
      <c r="E118" s="17"/>
      <c r="F118" s="17"/>
      <c r="G118" s="245" t="s">
        <v>65</v>
      </c>
      <c r="H118" s="303" t="str">
        <f>Licitante!$B$2</f>
        <v>Tietê / SP</v>
      </c>
    </row>
    <row r="119" spans="1:8" s="235" customFormat="1" ht="20.3" customHeight="1">
      <c r="A119" s="224" t="s">
        <v>66</v>
      </c>
      <c r="B119" s="238" t="s">
        <v>358</v>
      </c>
      <c r="C119" s="238"/>
      <c r="D119" s="238"/>
      <c r="E119" s="238"/>
      <c r="F119" s="238"/>
      <c r="G119" s="249">
        <f>Licitante!D76</f>
        <v>0.05</v>
      </c>
      <c r="H119" s="304">
        <f>G119*H115</f>
        <v>146.26528920195813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307.15710732411208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471.67430440939154</v>
      </c>
    </row>
    <row r="122" spans="1:8" s="235" customFormat="1" ht="15" customHeight="1">
      <c r="A122" s="230"/>
      <c r="B122" s="238" t="s">
        <v>359</v>
      </c>
      <c r="C122" s="238"/>
      <c r="D122" s="238"/>
      <c r="E122" s="230" t="s">
        <v>360</v>
      </c>
      <c r="F122" s="230"/>
      <c r="G122" s="230"/>
      <c r="H122" s="318"/>
    </row>
    <row r="123" spans="1:8" s="235" customFormat="1" ht="20.3" customHeight="1">
      <c r="A123" s="230"/>
      <c r="B123" s="238" t="s">
        <v>361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362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363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364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365</v>
      </c>
      <c r="C127" s="238"/>
      <c r="D127" s="238"/>
      <c r="E127" s="249"/>
      <c r="F127" s="230" t="s">
        <v>366</v>
      </c>
      <c r="G127" s="230"/>
      <c r="H127" s="318"/>
    </row>
    <row r="128" spans="1:8" s="235" customFormat="1" ht="15" customHeight="1">
      <c r="A128" s="230"/>
      <c r="B128" s="238" t="s">
        <v>367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Tietê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3850.4024849746247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3412.8567480456895</v>
      </c>
    </row>
    <row r="133" spans="1:8" s="235" customFormat="1" ht="26.25" customHeight="1">
      <c r="A133" s="254" t="s">
        <v>368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369</v>
      </c>
      <c r="C134" s="17"/>
      <c r="D134" s="17"/>
      <c r="E134" s="17"/>
      <c r="F134" s="17"/>
      <c r="G134" s="17"/>
      <c r="H134" s="303" t="str">
        <f>Licitante!$B$2</f>
        <v>Tietê / SP</v>
      </c>
    </row>
    <row r="135" spans="1:8" s="235" customFormat="1" ht="31" customHeight="1">
      <c r="A135" s="245" t="s">
        <v>66</v>
      </c>
      <c r="B135" s="238" t="s">
        <v>370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292</v>
      </c>
      <c r="C136" s="238"/>
      <c r="D136" s="238"/>
      <c r="E136" s="238"/>
      <c r="F136" s="238"/>
      <c r="G136" s="238"/>
      <c r="H136" s="304">
        <f>H71</f>
        <v>1247.0864872727273</v>
      </c>
    </row>
    <row r="137" spans="1:8" s="235" customFormat="1" ht="28.4" customHeight="1">
      <c r="A137" s="245" t="s">
        <v>71</v>
      </c>
      <c r="B137" s="238" t="s">
        <v>371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335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351</v>
      </c>
      <c r="C139" s="238"/>
      <c r="D139" s="238"/>
      <c r="E139" s="238"/>
      <c r="F139" s="238"/>
      <c r="G139" s="238"/>
      <c r="H139" s="304">
        <f>H112</f>
        <v>421.25877741803282</v>
      </c>
    </row>
    <row r="140" spans="1:8" s="235" customFormat="1" ht="28.4" customHeight="1">
      <c r="A140" s="17" t="s">
        <v>372</v>
      </c>
      <c r="B140" s="17"/>
      <c r="C140" s="17"/>
      <c r="D140" s="17"/>
      <c r="E140" s="17"/>
      <c r="F140" s="17"/>
      <c r="G140" s="17"/>
      <c r="H140" s="309">
        <f t="shared" ref="H140" si="12">SUM(H135:H139)</f>
        <v>2925.305784039163</v>
      </c>
    </row>
    <row r="141" spans="1:8" s="235" customFormat="1" ht="31" customHeight="1">
      <c r="A141" s="245" t="s">
        <v>90</v>
      </c>
      <c r="B141" s="238" t="s">
        <v>373</v>
      </c>
      <c r="C141" s="238"/>
      <c r="D141" s="238"/>
      <c r="E141" s="238"/>
      <c r="F141" s="238"/>
      <c r="G141" s="238"/>
      <c r="H141" s="304">
        <f t="shared" ref="H141" si="13">H130</f>
        <v>3850.4024849746247</v>
      </c>
    </row>
    <row r="142" spans="1:8" s="235" customFormat="1" ht="38.299999999999997" customHeight="1">
      <c r="A142" s="17" t="s">
        <v>374</v>
      </c>
      <c r="B142" s="17"/>
      <c r="C142" s="17"/>
      <c r="D142" s="17"/>
      <c r="E142" s="17"/>
      <c r="F142" s="17"/>
      <c r="G142" s="17"/>
      <c r="H142" s="320">
        <f>ROUND((H115+H119+H120)/(1-(F129)),2)</f>
        <v>3850.4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AF7B0-D2C3-49D7-8C44-B1E5610806CB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257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258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259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260</v>
      </c>
      <c r="B4" s="221"/>
      <c r="C4" s="221"/>
      <c r="D4" s="221"/>
      <c r="E4" s="221"/>
      <c r="F4" s="222" t="s">
        <v>261</v>
      </c>
      <c r="G4" s="37"/>
      <c r="H4" s="37"/>
    </row>
    <row r="5" spans="1:8" ht="20.3" customHeight="1">
      <c r="A5" s="17" t="s">
        <v>262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263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264</v>
      </c>
      <c r="C7" s="225"/>
      <c r="D7" s="225"/>
      <c r="E7" s="225"/>
      <c r="F7" s="225"/>
      <c r="G7" s="225"/>
      <c r="H7" s="228" t="str">
        <f>Licitante!$B$2</f>
        <v>Tietê / SP</v>
      </c>
    </row>
    <row r="8" spans="1:8" s="227" customFormat="1" ht="20.3" customHeight="1">
      <c r="A8" s="224" t="s">
        <v>71</v>
      </c>
      <c r="B8" s="225" t="s">
        <v>265</v>
      </c>
      <c r="C8" s="225"/>
      <c r="D8" s="225"/>
      <c r="E8" s="225"/>
      <c r="F8" s="225"/>
      <c r="G8" s="225"/>
      <c r="H8" s="226" t="s">
        <v>266</v>
      </c>
    </row>
    <row r="9" spans="1:8" s="227" customFormat="1" ht="20.3" customHeight="1">
      <c r="A9" s="224" t="s">
        <v>74</v>
      </c>
      <c r="B9" s="225" t="s">
        <v>267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268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269</v>
      </c>
      <c r="B11" s="230"/>
      <c r="C11" s="230"/>
      <c r="D11" s="230" t="s">
        <v>270</v>
      </c>
      <c r="E11" s="230"/>
      <c r="F11" s="231" t="s">
        <v>271</v>
      </c>
      <c r="G11" s="231"/>
      <c r="H11" s="231"/>
    </row>
    <row r="12" spans="1:8" s="220" customFormat="1" ht="20.3" customHeight="1">
      <c r="A12" s="230" t="s">
        <v>272</v>
      </c>
      <c r="B12" s="230"/>
      <c r="C12" s="230"/>
      <c r="D12" s="230" t="s">
        <v>273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301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274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275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276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277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278</v>
      </c>
      <c r="C18" s="225"/>
      <c r="D18" s="225"/>
      <c r="E18" s="225"/>
      <c r="F18" s="225"/>
      <c r="G18" s="225"/>
      <c r="H18" s="229" t="s">
        <v>272</v>
      </c>
    </row>
    <row r="19" spans="1:8" s="227" customFormat="1" ht="20.3" customHeight="1">
      <c r="A19" s="224">
        <v>2</v>
      </c>
      <c r="B19" s="238" t="s">
        <v>279</v>
      </c>
      <c r="C19" s="238"/>
      <c r="D19" s="238"/>
      <c r="E19" s="238"/>
      <c r="F19" s="238"/>
      <c r="G19" s="238"/>
      <c r="H19" s="229" t="s">
        <v>280</v>
      </c>
    </row>
    <row r="20" spans="1:8" s="227" customFormat="1" ht="20.3" customHeight="1">
      <c r="A20" s="224">
        <v>3</v>
      </c>
      <c r="B20" s="225" t="s">
        <v>281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282</v>
      </c>
      <c r="C21" s="225"/>
      <c r="D21" s="225"/>
      <c r="E21" s="225"/>
      <c r="F21" s="225"/>
      <c r="G21" s="225"/>
      <c r="H21" s="229" t="s">
        <v>272</v>
      </c>
    </row>
    <row r="22" spans="1:8" s="227" customFormat="1" ht="20.3" customHeight="1">
      <c r="A22" s="224">
        <v>5</v>
      </c>
      <c r="B22" s="225" t="s">
        <v>283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284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285</v>
      </c>
      <c r="C25" s="17"/>
      <c r="D25" s="17"/>
      <c r="E25" s="17"/>
      <c r="F25" s="17"/>
      <c r="G25" s="17"/>
      <c r="H25" s="246" t="str">
        <f>Licitante!$B$2</f>
        <v>Tietê / SP</v>
      </c>
    </row>
    <row r="26" spans="1:8" s="235" customFormat="1" ht="20.3" customHeight="1">
      <c r="A26" s="224" t="s">
        <v>66</v>
      </c>
      <c r="B26" s="238" t="s">
        <v>287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288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289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290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291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292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293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294</v>
      </c>
      <c r="B36" s="17" t="s">
        <v>295</v>
      </c>
      <c r="C36" s="17"/>
      <c r="D36" s="17"/>
      <c r="E36" s="17"/>
      <c r="F36" s="17"/>
      <c r="G36" s="245" t="s">
        <v>65</v>
      </c>
      <c r="H36" s="303" t="str">
        <f>Licitante!$B$2</f>
        <v>Tietê / SP</v>
      </c>
    </row>
    <row r="37" spans="1:8" s="235" customFormat="1" ht="20.3" customHeight="1">
      <c r="A37" s="224" t="s">
        <v>66</v>
      </c>
      <c r="B37" s="238" t="s">
        <v>296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297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298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299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300</v>
      </c>
      <c r="B42" s="17" t="s">
        <v>301</v>
      </c>
      <c r="C42" s="17"/>
      <c r="D42" s="17"/>
      <c r="E42" s="17"/>
      <c r="F42" s="17"/>
      <c r="G42" s="245" t="s">
        <v>65</v>
      </c>
      <c r="H42" s="303" t="str">
        <f>Licitante!$B$2</f>
        <v>Tietê / SP</v>
      </c>
    </row>
    <row r="43" spans="1:8" s="235" customFormat="1" ht="20.3" customHeight="1">
      <c r="A43" s="224" t="s">
        <v>66</v>
      </c>
      <c r="B43" s="225" t="s">
        <v>302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303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304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305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306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307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308</v>
      </c>
      <c r="B50" s="238" t="s">
        <v>309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310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311</v>
      </c>
      <c r="B53" s="17" t="s">
        <v>312</v>
      </c>
      <c r="C53" s="17"/>
      <c r="D53" s="17"/>
      <c r="E53" s="17"/>
      <c r="F53" s="17"/>
      <c r="G53" s="17"/>
      <c r="H53" s="303" t="str">
        <f>Licitante!$B$2</f>
        <v>Tietê / SP</v>
      </c>
    </row>
    <row r="54" spans="1:8" ht="20.3" customHeight="1">
      <c r="A54" s="224" t="s">
        <v>66</v>
      </c>
      <c r="B54" s="238" t="s">
        <v>313</v>
      </c>
      <c r="C54" s="238"/>
      <c r="D54" s="238"/>
      <c r="E54" s="238"/>
      <c r="F54" s="238"/>
      <c r="G54" s="238"/>
      <c r="H54" s="304">
        <f>Licitante!I33</f>
        <v>-103.032</v>
      </c>
    </row>
    <row r="55" spans="1:8" ht="20.3" customHeight="1">
      <c r="A55" s="224" t="s">
        <v>68</v>
      </c>
      <c r="B55" s="238" t="s">
        <v>314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315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316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317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318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319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308</v>
      </c>
      <c r="B61" s="264" t="s">
        <v>320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321</v>
      </c>
      <c r="B62" s="264" t="s">
        <v>376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323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816.548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324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325</v>
      </c>
      <c r="C67" s="17"/>
      <c r="D67" s="17"/>
      <c r="E67" s="17"/>
      <c r="F67" s="17"/>
      <c r="G67" s="17"/>
      <c r="H67" s="303" t="str">
        <f>Licitante!$B$2</f>
        <v>Tietê / SP</v>
      </c>
    </row>
    <row r="68" spans="1:8" s="235" customFormat="1" ht="20.3" customHeight="1">
      <c r="A68" s="224" t="s">
        <v>294</v>
      </c>
      <c r="B68" s="238" t="s">
        <v>326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300</v>
      </c>
      <c r="B69" s="238" t="s">
        <v>301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311</v>
      </c>
      <c r="B70" s="238" t="s">
        <v>312</v>
      </c>
      <c r="C70" s="238"/>
      <c r="D70" s="238"/>
      <c r="E70" s="238"/>
      <c r="F70" s="238"/>
      <c r="G70" s="238"/>
      <c r="H70" s="306">
        <f t="shared" ref="H70" si="3">H64</f>
        <v>816.548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2033.2657454545456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327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328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329</v>
      </c>
      <c r="C75" s="17"/>
      <c r="D75" s="17"/>
      <c r="E75" s="17"/>
      <c r="F75" s="17"/>
      <c r="G75" s="17"/>
      <c r="H75" s="303" t="str">
        <f>Licitante!$B$2</f>
        <v>Tietê / SP</v>
      </c>
    </row>
    <row r="76" spans="1:8" s="235" customFormat="1" ht="20.3" customHeight="1">
      <c r="A76" s="224" t="s">
        <v>66</v>
      </c>
      <c r="B76" s="238" t="s">
        <v>330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331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332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333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334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335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336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337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338</v>
      </c>
      <c r="B86" s="282" t="s">
        <v>339</v>
      </c>
      <c r="C86" s="282"/>
      <c r="D86" s="282"/>
      <c r="E86" s="282"/>
      <c r="F86" s="282"/>
      <c r="G86" s="245" t="s">
        <v>65</v>
      </c>
      <c r="H86" s="303" t="str">
        <f>Licitante!$B$2</f>
        <v>Tietê / SP</v>
      </c>
    </row>
    <row r="87" spans="1:8" s="235" customFormat="1" ht="32.4" customHeight="1">
      <c r="A87" s="224" t="s">
        <v>66</v>
      </c>
      <c r="B87" s="283" t="s">
        <v>340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341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342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343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344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345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346</v>
      </c>
      <c r="B96" s="17" t="s">
        <v>347</v>
      </c>
      <c r="C96" s="17"/>
      <c r="D96" s="17"/>
      <c r="E96" s="17"/>
      <c r="F96" s="17"/>
      <c r="G96" s="17"/>
      <c r="H96" s="303" t="str">
        <f>Licitante!$B$2</f>
        <v>Tietê / SP</v>
      </c>
    </row>
    <row r="97" spans="1:8" s="235" customFormat="1" ht="20.3" customHeight="1">
      <c r="A97" s="224" t="s">
        <v>66</v>
      </c>
      <c r="B97" s="238" t="s">
        <v>348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349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350</v>
      </c>
      <c r="C101" s="17"/>
      <c r="D101" s="17"/>
      <c r="E101" s="17"/>
      <c r="F101" s="17"/>
      <c r="G101" s="17"/>
      <c r="H101" s="303" t="str">
        <f>Licitante!$B$2</f>
        <v>Tietê / SP</v>
      </c>
    </row>
    <row r="102" spans="1:8" s="235" customFormat="1" ht="20.3" customHeight="1">
      <c r="A102" s="224" t="s">
        <v>338</v>
      </c>
      <c r="B102" s="238" t="s">
        <v>339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346</v>
      </c>
      <c r="B103" s="238" t="s">
        <v>347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351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352</v>
      </c>
      <c r="C107" s="17"/>
      <c r="D107" s="17"/>
      <c r="E107" s="17"/>
      <c r="F107" s="17"/>
      <c r="G107" s="17"/>
      <c r="H107" s="303" t="str">
        <f>Licitante!$B$2</f>
        <v>Tietê / SP</v>
      </c>
    </row>
    <row r="108" spans="1:8" s="235" customFormat="1" ht="20.45" customHeight="1">
      <c r="A108" s="224" t="s">
        <v>66</v>
      </c>
      <c r="B108" s="238" t="s">
        <v>353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354</v>
      </c>
      <c r="C109" s="238"/>
      <c r="D109" s="238"/>
      <c r="E109" s="238"/>
      <c r="F109" s="238"/>
      <c r="G109" s="238"/>
      <c r="H109" s="304">
        <f>H115*Licitante!H127</f>
        <v>672.91133514659464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743.13341847992797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355</v>
      </c>
      <c r="B114" s="17"/>
      <c r="C114" s="17"/>
      <c r="D114" s="17"/>
      <c r="E114" s="17"/>
      <c r="F114" s="17"/>
      <c r="G114" s="17"/>
      <c r="H114" s="303" t="str">
        <f>Licitante!$B$2</f>
        <v>Tietê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5607.5944595549554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356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357</v>
      </c>
      <c r="C118" s="17"/>
      <c r="D118" s="17"/>
      <c r="E118" s="17"/>
      <c r="F118" s="17"/>
      <c r="G118" s="245" t="s">
        <v>65</v>
      </c>
      <c r="H118" s="303" t="str">
        <f>Licitante!$B$2</f>
        <v>Tietê / SP</v>
      </c>
    </row>
    <row r="119" spans="1:8" s="235" customFormat="1" ht="20.3" customHeight="1">
      <c r="A119" s="224" t="s">
        <v>66</v>
      </c>
      <c r="B119" s="238" t="s">
        <v>358</v>
      </c>
      <c r="C119" s="238"/>
      <c r="D119" s="238"/>
      <c r="E119" s="238"/>
      <c r="F119" s="238"/>
      <c r="G119" s="249">
        <f>Licitante!D76</f>
        <v>0.05</v>
      </c>
      <c r="H119" s="304">
        <f>G119*H115</f>
        <v>280.3797229777478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588.79741825327028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904.16469640601895</v>
      </c>
    </row>
    <row r="122" spans="1:8" s="235" customFormat="1" ht="15" customHeight="1">
      <c r="A122" s="230"/>
      <c r="B122" s="238" t="s">
        <v>359</v>
      </c>
      <c r="C122" s="238"/>
      <c r="D122" s="238"/>
      <c r="E122" s="230" t="s">
        <v>360</v>
      </c>
      <c r="F122" s="230"/>
      <c r="G122" s="230"/>
      <c r="H122" s="318"/>
    </row>
    <row r="123" spans="1:8" s="235" customFormat="1" ht="20.3" customHeight="1">
      <c r="A123" s="230"/>
      <c r="B123" s="238" t="s">
        <v>361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362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363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364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365</v>
      </c>
      <c r="C127" s="238"/>
      <c r="D127" s="238"/>
      <c r="E127" s="249"/>
      <c r="F127" s="230" t="s">
        <v>366</v>
      </c>
      <c r="G127" s="230"/>
      <c r="H127" s="318"/>
    </row>
    <row r="128" spans="1:8" s="235" customFormat="1" ht="15" customHeight="1">
      <c r="A128" s="230"/>
      <c r="B128" s="238" t="s">
        <v>367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Tietê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7380.9362971919918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6542.193536147447</v>
      </c>
    </row>
    <row r="133" spans="1:8" s="235" customFormat="1" ht="26.25" customHeight="1">
      <c r="A133" s="254" t="s">
        <v>368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369</v>
      </c>
      <c r="C134" s="17"/>
      <c r="D134" s="17"/>
      <c r="E134" s="17"/>
      <c r="F134" s="17"/>
      <c r="G134" s="17"/>
      <c r="H134" s="303" t="str">
        <f>Licitante!$B$2</f>
        <v>Tietê / SP</v>
      </c>
    </row>
    <row r="135" spans="1:8" s="235" customFormat="1" ht="31" customHeight="1">
      <c r="A135" s="245" t="s">
        <v>66</v>
      </c>
      <c r="B135" s="238" t="s">
        <v>370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292</v>
      </c>
      <c r="C136" s="238"/>
      <c r="D136" s="238"/>
      <c r="E136" s="238"/>
      <c r="F136" s="238"/>
      <c r="G136" s="238"/>
      <c r="H136" s="304">
        <f>H71</f>
        <v>2033.2657454545456</v>
      </c>
    </row>
    <row r="137" spans="1:8" s="235" customFormat="1" ht="28.4" customHeight="1">
      <c r="A137" s="245" t="s">
        <v>71</v>
      </c>
      <c r="B137" s="238" t="s">
        <v>371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335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351</v>
      </c>
      <c r="C139" s="238"/>
      <c r="D139" s="238"/>
      <c r="E139" s="238"/>
      <c r="F139" s="238"/>
      <c r="G139" s="238"/>
      <c r="H139" s="304">
        <f>H112</f>
        <v>743.13341847992797</v>
      </c>
    </row>
    <row r="140" spans="1:8" s="235" customFormat="1" ht="28.4" customHeight="1">
      <c r="A140" s="17" t="s">
        <v>372</v>
      </c>
      <c r="B140" s="17"/>
      <c r="C140" s="17"/>
      <c r="D140" s="17"/>
      <c r="E140" s="17"/>
      <c r="F140" s="17"/>
      <c r="G140" s="17"/>
      <c r="H140" s="309">
        <f t="shared" ref="H140" si="12">SUM(H135:H139)</f>
        <v>5607.5944595549554</v>
      </c>
    </row>
    <row r="141" spans="1:8" s="235" customFormat="1" ht="31" customHeight="1">
      <c r="A141" s="245" t="s">
        <v>90</v>
      </c>
      <c r="B141" s="238" t="s">
        <v>373</v>
      </c>
      <c r="C141" s="238"/>
      <c r="D141" s="238"/>
      <c r="E141" s="238"/>
      <c r="F141" s="238"/>
      <c r="G141" s="238"/>
      <c r="H141" s="304">
        <f t="shared" ref="H141" si="13">H130</f>
        <v>7380.9362971919918</v>
      </c>
    </row>
    <row r="142" spans="1:8" s="235" customFormat="1" ht="38.299999999999997" customHeight="1">
      <c r="A142" s="17" t="s">
        <v>374</v>
      </c>
      <c r="B142" s="17"/>
      <c r="C142" s="17"/>
      <c r="D142" s="17"/>
      <c r="E142" s="17"/>
      <c r="F142" s="17"/>
      <c r="G142" s="17"/>
      <c r="H142" s="320">
        <f>ROUND((H115+H119+H120)/(1-(F129)),2)</f>
        <v>7380.94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1CF25-20E5-4A59-849D-EEBE3E2B31B9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377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258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259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260</v>
      </c>
      <c r="B4" s="221">
        <f>Licitante!I1</f>
        <v>0</v>
      </c>
      <c r="C4" s="221"/>
      <c r="D4" s="221"/>
      <c r="E4" s="221"/>
      <c r="F4" s="222" t="s">
        <v>261</v>
      </c>
      <c r="G4" s="37" t="s">
        <v>378</v>
      </c>
      <c r="H4" s="37"/>
    </row>
    <row r="5" spans="1:8" ht="20.3" customHeight="1">
      <c r="A5" s="17" t="s">
        <v>262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263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264</v>
      </c>
      <c r="C7" s="225"/>
      <c r="D7" s="225"/>
      <c r="E7" s="225"/>
      <c r="F7" s="225"/>
      <c r="G7" s="225"/>
      <c r="H7" s="229" t="str">
        <f>Licitante!$B$2</f>
        <v>Tietê / SP</v>
      </c>
    </row>
    <row r="8" spans="1:8" ht="20.3" customHeight="1">
      <c r="A8" s="224" t="s">
        <v>71</v>
      </c>
      <c r="B8" s="225" t="s">
        <v>265</v>
      </c>
      <c r="C8" s="225"/>
      <c r="D8" s="225"/>
      <c r="E8" s="225"/>
      <c r="F8" s="225"/>
      <c r="G8" s="225"/>
      <c r="H8" s="226" t="s">
        <v>379</v>
      </c>
    </row>
    <row r="9" spans="1:8" ht="20.3" customHeight="1">
      <c r="A9" s="224" t="s">
        <v>74</v>
      </c>
      <c r="B9" s="225" t="s">
        <v>267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268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269</v>
      </c>
      <c r="B11" s="230"/>
      <c r="C11" s="230"/>
      <c r="D11" s="230" t="s">
        <v>270</v>
      </c>
      <c r="E11" s="230"/>
      <c r="F11" s="231" t="s">
        <v>271</v>
      </c>
      <c r="G11" s="231"/>
      <c r="H11" s="231"/>
    </row>
    <row r="12" spans="1:8" ht="27.65" customHeight="1">
      <c r="A12" s="230" t="s">
        <v>380</v>
      </c>
      <c r="B12" s="230"/>
      <c r="C12" s="230"/>
      <c r="D12" s="230" t="s">
        <v>381</v>
      </c>
      <c r="E12" s="230"/>
      <c r="F12" s="232">
        <f>'Áreas a serem limpas'!B29+'Áreas a serem limpas'!B30</f>
        <v>29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274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275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276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277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278</v>
      </c>
      <c r="C18" s="225"/>
      <c r="D18" s="225"/>
      <c r="E18" s="225"/>
      <c r="F18" s="225"/>
      <c r="G18" s="225"/>
      <c r="H18" s="229" t="s">
        <v>380</v>
      </c>
    </row>
    <row r="19" spans="1:8" ht="20.3" customHeight="1">
      <c r="A19" s="224">
        <v>2</v>
      </c>
      <c r="B19" s="238" t="s">
        <v>279</v>
      </c>
      <c r="C19" s="238"/>
      <c r="D19" s="238"/>
      <c r="E19" s="238"/>
      <c r="F19" s="238"/>
      <c r="G19" s="238"/>
      <c r="H19" s="229" t="s">
        <v>382</v>
      </c>
    </row>
    <row r="20" spans="1:8" ht="20.3" customHeight="1">
      <c r="A20" s="224">
        <v>3</v>
      </c>
      <c r="B20" s="225" t="s">
        <v>281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282</v>
      </c>
      <c r="C21" s="225"/>
      <c r="D21" s="225"/>
      <c r="E21" s="225"/>
      <c r="F21" s="225"/>
      <c r="G21" s="225"/>
      <c r="H21" s="229" t="s">
        <v>380</v>
      </c>
    </row>
    <row r="22" spans="1:8" ht="20.3" customHeight="1">
      <c r="A22" s="224">
        <v>5</v>
      </c>
      <c r="B22" s="225" t="s">
        <v>283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284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285</v>
      </c>
      <c r="C25" s="17"/>
      <c r="D25" s="17"/>
      <c r="E25" s="17"/>
      <c r="F25" s="17"/>
      <c r="G25" s="17"/>
      <c r="H25" s="324" t="str">
        <f>Licitante!$B$2</f>
        <v>Tietê / SP</v>
      </c>
    </row>
    <row r="26" spans="1:8" ht="20.3" customHeight="1">
      <c r="A26" s="224" t="s">
        <v>66</v>
      </c>
      <c r="B26" s="238" t="s">
        <v>287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288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289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290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291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292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293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294</v>
      </c>
      <c r="B36" s="17" t="s">
        <v>295</v>
      </c>
      <c r="C36" s="17"/>
      <c r="D36" s="17"/>
      <c r="E36" s="17"/>
      <c r="F36" s="17"/>
      <c r="G36" s="245" t="s">
        <v>65</v>
      </c>
      <c r="H36" s="324" t="str">
        <f>Licitante!$B$2</f>
        <v>Tietê / SP</v>
      </c>
    </row>
    <row r="37" spans="1:8" ht="20.3" customHeight="1">
      <c r="A37" s="224" t="s">
        <v>66</v>
      </c>
      <c r="B37" s="238" t="s">
        <v>296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297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298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299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300</v>
      </c>
      <c r="B42" s="17" t="s">
        <v>301</v>
      </c>
      <c r="C42" s="17"/>
      <c r="D42" s="17"/>
      <c r="E42" s="17"/>
      <c r="F42" s="17"/>
      <c r="G42" s="245" t="s">
        <v>65</v>
      </c>
      <c r="H42" s="324" t="str">
        <f>Licitante!$B$2</f>
        <v>Tietê / SP</v>
      </c>
    </row>
    <row r="43" spans="1:8" ht="20.3" customHeight="1">
      <c r="A43" s="224" t="s">
        <v>66</v>
      </c>
      <c r="B43" s="225" t="s">
        <v>302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303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304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305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306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307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308</v>
      </c>
      <c r="B50" s="238" t="s">
        <v>309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310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311</v>
      </c>
      <c r="B53" s="17" t="s">
        <v>312</v>
      </c>
      <c r="C53" s="17"/>
      <c r="D53" s="17"/>
      <c r="E53" s="17"/>
      <c r="F53" s="17"/>
      <c r="G53" s="17"/>
      <c r="H53" s="324" t="str">
        <f>Licitante!$B$2</f>
        <v>Tietê / SP</v>
      </c>
    </row>
    <row r="54" spans="1:8" ht="20.3" customHeight="1">
      <c r="A54" s="224" t="s">
        <v>66</v>
      </c>
      <c r="B54" s="238" t="s">
        <v>313</v>
      </c>
      <c r="C54" s="238"/>
      <c r="D54" s="238"/>
      <c r="E54" s="238"/>
      <c r="F54" s="238"/>
      <c r="G54" s="238"/>
      <c r="H54" s="257">
        <f>Licitante!I42</f>
        <v>-112.9404</v>
      </c>
    </row>
    <row r="55" spans="1:8" ht="20.3" customHeight="1">
      <c r="A55" s="224" t="s">
        <v>68</v>
      </c>
      <c r="B55" s="238" t="s">
        <v>314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315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316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317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318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319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308</v>
      </c>
      <c r="B61" s="238" t="s">
        <v>322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321</v>
      </c>
      <c r="B62" s="264" t="s">
        <v>320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806.63959999999997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324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325</v>
      </c>
      <c r="C66" s="17"/>
      <c r="D66" s="17"/>
      <c r="E66" s="17"/>
      <c r="F66" s="17"/>
      <c r="G66" s="17"/>
      <c r="H66" s="324" t="str">
        <f>Licitante!$B$2</f>
        <v>Tietê / SP</v>
      </c>
    </row>
    <row r="67" spans="1:8" ht="20.3" customHeight="1">
      <c r="A67" s="224" t="s">
        <v>294</v>
      </c>
      <c r="B67" s="238" t="s">
        <v>383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300</v>
      </c>
      <c r="B68" s="238" t="s">
        <v>301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311</v>
      </c>
      <c r="B69" s="238" t="s">
        <v>312</v>
      </c>
      <c r="C69" s="238"/>
      <c r="D69" s="238"/>
      <c r="E69" s="238"/>
      <c r="F69" s="238"/>
      <c r="G69" s="238"/>
      <c r="H69" s="260">
        <f>H63</f>
        <v>806.63959999999997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1791.9590290909091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327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328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329</v>
      </c>
      <c r="C74" s="17"/>
      <c r="D74" s="17"/>
      <c r="E74" s="17"/>
      <c r="F74" s="17"/>
      <c r="G74" s="17"/>
      <c r="H74" s="324" t="str">
        <f>Licitante!$B$2</f>
        <v>Tietê / SP</v>
      </c>
    </row>
    <row r="75" spans="1:8" ht="20.3" customHeight="1">
      <c r="A75" s="224" t="s">
        <v>66</v>
      </c>
      <c r="B75" s="238" t="s">
        <v>330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331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332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333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334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335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336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337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338</v>
      </c>
      <c r="B85" s="282" t="s">
        <v>339</v>
      </c>
      <c r="C85" s="282"/>
      <c r="D85" s="282"/>
      <c r="E85" s="282"/>
      <c r="F85" s="282"/>
      <c r="G85" s="245" t="s">
        <v>65</v>
      </c>
      <c r="H85" s="324" t="str">
        <f>Licitante!$B$2</f>
        <v>Tietê / SP</v>
      </c>
    </row>
    <row r="86" spans="1:8" ht="25.35" customHeight="1">
      <c r="A86" s="224" t="s">
        <v>66</v>
      </c>
      <c r="B86" s="328" t="s">
        <v>340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341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342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343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344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345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346</v>
      </c>
      <c r="B95" s="17" t="s">
        <v>347</v>
      </c>
      <c r="C95" s="17"/>
      <c r="D95" s="17"/>
      <c r="E95" s="17"/>
      <c r="F95" s="17"/>
      <c r="G95" s="17"/>
      <c r="H95" s="324" t="str">
        <f>Licitante!$B$2</f>
        <v>Tietê / SP</v>
      </c>
    </row>
    <row r="96" spans="1:8" ht="20.3" customHeight="1">
      <c r="A96" s="224" t="s">
        <v>66</v>
      </c>
      <c r="B96" s="238" t="s">
        <v>348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349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350</v>
      </c>
      <c r="C100" s="17"/>
      <c r="D100" s="17"/>
      <c r="E100" s="17"/>
      <c r="F100" s="17"/>
      <c r="G100" s="17"/>
      <c r="H100" s="324" t="str">
        <f>Licitante!$B$2</f>
        <v>Tietê / SP</v>
      </c>
    </row>
    <row r="101" spans="1:8" ht="20.3" customHeight="1">
      <c r="A101" s="224" t="s">
        <v>338</v>
      </c>
      <c r="B101" s="238" t="s">
        <v>339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346</v>
      </c>
      <c r="B102" s="238" t="s">
        <v>347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351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352</v>
      </c>
      <c r="C106" s="17"/>
      <c r="D106" s="17"/>
      <c r="E106" s="17"/>
      <c r="F106" s="17"/>
      <c r="G106" s="17"/>
      <c r="H106" s="324" t="str">
        <f>Licitante!$B$2</f>
        <v>Tietê / SP</v>
      </c>
    </row>
    <row r="107" spans="1:8" ht="20.45" customHeight="1">
      <c r="A107" s="224" t="s">
        <v>66</v>
      </c>
      <c r="B107" s="238" t="s">
        <v>353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354</v>
      </c>
      <c r="C108" s="238"/>
      <c r="D108" s="238"/>
      <c r="E108" s="238"/>
      <c r="F108" s="238"/>
      <c r="G108" s="238"/>
      <c r="H108" s="257">
        <f>H114*Licitante!H127</f>
        <v>566.67477880990361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636.89686214323694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355</v>
      </c>
      <c r="B113" s="17"/>
      <c r="C113" s="17"/>
      <c r="D113" s="17"/>
      <c r="E113" s="17"/>
      <c r="F113" s="17"/>
      <c r="G113" s="17"/>
      <c r="H113" s="324" t="str">
        <f>Licitante!$B$2</f>
        <v>Tietê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4722.2898234158638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356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357</v>
      </c>
      <c r="C117" s="17"/>
      <c r="D117" s="17"/>
      <c r="E117" s="17"/>
      <c r="F117" s="17"/>
      <c r="G117" s="245" t="s">
        <v>65</v>
      </c>
      <c r="H117" s="324" t="str">
        <f>Licitante!$B$2</f>
        <v>Tietê / SP</v>
      </c>
    </row>
    <row r="118" spans="1:8" ht="20.3" customHeight="1">
      <c r="A118" s="224" t="s">
        <v>66</v>
      </c>
      <c r="B118" s="238" t="s">
        <v>358</v>
      </c>
      <c r="C118" s="238"/>
      <c r="D118" s="238"/>
      <c r="E118" s="238"/>
      <c r="F118" s="238"/>
      <c r="G118" s="249">
        <f>Licitante!D76</f>
        <v>0.05</v>
      </c>
      <c r="H118" s="257">
        <f>G118*H114</f>
        <v>236.1144911707932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495.84043145866576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761.41878221145532</v>
      </c>
    </row>
    <row r="121" spans="1:8" ht="20.3" customHeight="1">
      <c r="A121" s="230"/>
      <c r="B121" s="238" t="s">
        <v>359</v>
      </c>
      <c r="C121" s="238"/>
      <c r="D121" s="238"/>
      <c r="E121" s="230" t="s">
        <v>360</v>
      </c>
      <c r="F121" s="230"/>
      <c r="G121" s="230"/>
      <c r="H121" s="292"/>
    </row>
    <row r="122" spans="1:8" ht="19.45" customHeight="1">
      <c r="A122" s="230"/>
      <c r="B122" s="238" t="s">
        <v>361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362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363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364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365</v>
      </c>
      <c r="C126" s="238"/>
      <c r="D126" s="238"/>
      <c r="E126" s="249"/>
      <c r="F126" s="230" t="s">
        <v>366</v>
      </c>
      <c r="G126" s="230"/>
      <c r="H126" s="292"/>
    </row>
    <row r="127" spans="1:8" ht="15" customHeight="1">
      <c r="A127" s="230"/>
      <c r="B127" s="238" t="s">
        <v>367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384</v>
      </c>
      <c r="C128" s="294" t="str">
        <f>H7</f>
        <v>Tietê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6215.6635282567786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368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369</v>
      </c>
      <c r="C132" s="17"/>
      <c r="D132" s="17"/>
      <c r="E132" s="17"/>
      <c r="F132" s="17"/>
      <c r="G132" s="17"/>
      <c r="H132" s="324" t="str">
        <f>Licitante!$B$2</f>
        <v>Tietê / SP</v>
      </c>
    </row>
    <row r="133" spans="1:8" ht="29.95" customHeight="1">
      <c r="A133" s="245" t="s">
        <v>66</v>
      </c>
      <c r="B133" s="238" t="s">
        <v>370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292</v>
      </c>
      <c r="C134" s="238"/>
      <c r="D134" s="238"/>
      <c r="E134" s="238"/>
      <c r="F134" s="238"/>
      <c r="G134" s="238"/>
      <c r="H134" s="257">
        <f>H70</f>
        <v>1791.9590290909091</v>
      </c>
    </row>
    <row r="135" spans="1:8" ht="21.6" customHeight="1">
      <c r="A135" s="245" t="s">
        <v>71</v>
      </c>
      <c r="B135" s="238" t="s">
        <v>371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335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351</v>
      </c>
      <c r="C137" s="238"/>
      <c r="D137" s="238"/>
      <c r="E137" s="238"/>
      <c r="F137" s="238"/>
      <c r="G137" s="238"/>
      <c r="H137" s="257">
        <f>H111</f>
        <v>636.89686214323694</v>
      </c>
    </row>
    <row r="138" spans="1:8" ht="31" customHeight="1">
      <c r="A138" s="17" t="s">
        <v>372</v>
      </c>
      <c r="B138" s="17"/>
      <c r="C138" s="17"/>
      <c r="D138" s="17"/>
      <c r="E138" s="17"/>
      <c r="F138" s="17"/>
      <c r="G138" s="17"/>
      <c r="H138" s="248">
        <f>SUM(H133:H137)</f>
        <v>4722.2898234158638</v>
      </c>
    </row>
    <row r="139" spans="1:8" ht="32.4" customHeight="1">
      <c r="A139" s="245" t="s">
        <v>90</v>
      </c>
      <c r="B139" s="238" t="s">
        <v>373</v>
      </c>
      <c r="C139" s="238"/>
      <c r="D139" s="238"/>
      <c r="E139" s="238"/>
      <c r="F139" s="238"/>
      <c r="G139" s="238"/>
      <c r="H139" s="257">
        <f>H129</f>
        <v>6215.6635282567786</v>
      </c>
    </row>
    <row r="140" spans="1:8" ht="36.75" customHeight="1">
      <c r="A140" s="17" t="s">
        <v>374</v>
      </c>
      <c r="B140" s="17"/>
      <c r="C140" s="17"/>
      <c r="D140" s="17"/>
      <c r="E140" s="17"/>
      <c r="F140" s="17"/>
      <c r="G140" s="17"/>
      <c r="H140" s="330">
        <f>ROUND((H114+H118+H119)/(1-(F128)),2)</f>
        <v>6215.66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A55B7-6E9D-4D0B-8AE5-90EFA902ACC3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385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258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259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260</v>
      </c>
      <c r="B4" s="221">
        <f>Licitante!I1</f>
        <v>0</v>
      </c>
      <c r="C4" s="221"/>
      <c r="D4" s="221"/>
      <c r="E4" s="221"/>
      <c r="F4" s="222" t="s">
        <v>261</v>
      </c>
      <c r="G4" s="37" t="s">
        <v>378</v>
      </c>
      <c r="H4" s="37"/>
    </row>
    <row r="5" spans="1:8" ht="20.3" customHeight="1">
      <c r="A5" s="17" t="s">
        <v>262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263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264</v>
      </c>
      <c r="C7" s="225"/>
      <c r="D7" s="225"/>
      <c r="E7" s="225"/>
      <c r="F7" s="225"/>
      <c r="G7" s="225"/>
      <c r="H7" s="229" t="str">
        <f>Licitante!$B$2</f>
        <v>Tietê / SP</v>
      </c>
    </row>
    <row r="8" spans="1:8" ht="20.3" customHeight="1">
      <c r="A8" s="224" t="s">
        <v>71</v>
      </c>
      <c r="B8" s="225" t="s">
        <v>265</v>
      </c>
      <c r="C8" s="225"/>
      <c r="D8" s="225"/>
      <c r="E8" s="225"/>
      <c r="F8" s="225"/>
      <c r="G8" s="225"/>
      <c r="H8" s="226" t="s">
        <v>386</v>
      </c>
    </row>
    <row r="9" spans="1:8" ht="20.3" customHeight="1">
      <c r="A9" s="224" t="s">
        <v>74</v>
      </c>
      <c r="B9" s="225" t="s">
        <v>267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268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269</v>
      </c>
      <c r="B11" s="230"/>
      <c r="C11" s="230"/>
      <c r="D11" s="230" t="s">
        <v>270</v>
      </c>
      <c r="E11" s="230"/>
      <c r="F11" s="231" t="s">
        <v>271</v>
      </c>
      <c r="G11" s="231"/>
      <c r="H11" s="231"/>
    </row>
    <row r="12" spans="1:8" ht="33.549999999999997" customHeight="1">
      <c r="A12" s="230" t="s">
        <v>387</v>
      </c>
      <c r="B12" s="230"/>
      <c r="C12" s="230"/>
      <c r="D12" s="231" t="s">
        <v>388</v>
      </c>
      <c r="E12" s="231"/>
      <c r="F12" s="232" t="str">
        <f>'Áreas a serem limpas'!B28</f>
        <v>0,00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274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275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276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277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278</v>
      </c>
      <c r="C18" s="225"/>
      <c r="D18" s="225"/>
      <c r="E18" s="225"/>
      <c r="F18" s="225"/>
      <c r="G18" s="225"/>
      <c r="H18" s="229" t="s">
        <v>389</v>
      </c>
    </row>
    <row r="19" spans="1:8" ht="20.3" customHeight="1">
      <c r="A19" s="224">
        <v>2</v>
      </c>
      <c r="B19" s="238" t="s">
        <v>279</v>
      </c>
      <c r="C19" s="238"/>
      <c r="D19" s="238"/>
      <c r="E19" s="238"/>
      <c r="F19" s="238"/>
      <c r="G19" s="238"/>
      <c r="H19" s="229" t="s">
        <v>382</v>
      </c>
    </row>
    <row r="20" spans="1:8" ht="20.3" customHeight="1">
      <c r="A20" s="224">
        <v>3</v>
      </c>
      <c r="B20" s="225" t="s">
        <v>281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282</v>
      </c>
      <c r="C21" s="225"/>
      <c r="D21" s="225"/>
      <c r="E21" s="225"/>
      <c r="F21" s="225"/>
      <c r="G21" s="225"/>
      <c r="H21" s="229" t="s">
        <v>380</v>
      </c>
    </row>
    <row r="22" spans="1:8" ht="20.3" customHeight="1">
      <c r="A22" s="224">
        <v>5</v>
      </c>
      <c r="B22" s="225" t="s">
        <v>283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284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285</v>
      </c>
      <c r="C25" s="17"/>
      <c r="D25" s="17"/>
      <c r="E25" s="17"/>
      <c r="F25" s="17"/>
      <c r="G25" s="17"/>
      <c r="H25" s="324" t="str">
        <f>Licitante!$B$2</f>
        <v>Tietê / SP</v>
      </c>
    </row>
    <row r="26" spans="1:8" ht="20.3" customHeight="1">
      <c r="A26" s="224" t="s">
        <v>66</v>
      </c>
      <c r="B26" s="238" t="s">
        <v>287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288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289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290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291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292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293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294</v>
      </c>
      <c r="B36" s="17" t="s">
        <v>295</v>
      </c>
      <c r="C36" s="17"/>
      <c r="D36" s="17"/>
      <c r="E36" s="17"/>
      <c r="F36" s="17"/>
      <c r="G36" s="245" t="s">
        <v>65</v>
      </c>
      <c r="H36" s="324" t="str">
        <f>Licitante!$B$2</f>
        <v>Tietê / SP</v>
      </c>
    </row>
    <row r="37" spans="1:8" ht="20.3" customHeight="1">
      <c r="A37" s="224" t="s">
        <v>66</v>
      </c>
      <c r="B37" s="238" t="s">
        <v>296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297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298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390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300</v>
      </c>
      <c r="B42" s="17" t="s">
        <v>301</v>
      </c>
      <c r="C42" s="17"/>
      <c r="D42" s="17"/>
      <c r="E42" s="17"/>
      <c r="F42" s="17"/>
      <c r="G42" s="245" t="s">
        <v>65</v>
      </c>
      <c r="H42" s="324" t="str">
        <f>Licitante!$B$2</f>
        <v>Tietê / SP</v>
      </c>
    </row>
    <row r="43" spans="1:8" ht="20.3" customHeight="1">
      <c r="A43" s="224" t="s">
        <v>66</v>
      </c>
      <c r="B43" s="225" t="s">
        <v>302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303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304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305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306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307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308</v>
      </c>
      <c r="B50" s="238" t="s">
        <v>309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310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311</v>
      </c>
      <c r="B53" s="17" t="s">
        <v>312</v>
      </c>
      <c r="C53" s="17"/>
      <c r="D53" s="17"/>
      <c r="E53" s="17"/>
      <c r="F53" s="17"/>
      <c r="G53" s="17"/>
      <c r="H53" s="324" t="str">
        <f>Licitante!$B$2</f>
        <v>Tietê / SP</v>
      </c>
    </row>
    <row r="54" spans="1:8" ht="20.3" customHeight="1">
      <c r="A54" s="224" t="s">
        <v>66</v>
      </c>
      <c r="B54" s="238" t="s">
        <v>313</v>
      </c>
      <c r="C54" s="238"/>
      <c r="D54" s="238"/>
      <c r="E54" s="238"/>
      <c r="F54" s="238"/>
      <c r="G54" s="238"/>
      <c r="H54" s="257">
        <f>Licitante!I42</f>
        <v>-112.9404</v>
      </c>
    </row>
    <row r="55" spans="1:8" ht="20.3" customHeight="1">
      <c r="A55" s="224" t="s">
        <v>68</v>
      </c>
      <c r="B55" s="238" t="s">
        <v>314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315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316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317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318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319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308</v>
      </c>
      <c r="B61" s="238" t="s">
        <v>322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321</v>
      </c>
      <c r="B62" s="264" t="s">
        <v>320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806.63959999999997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324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325</v>
      </c>
      <c r="C66" s="17"/>
      <c r="D66" s="17"/>
      <c r="E66" s="17"/>
      <c r="F66" s="17"/>
      <c r="G66" s="17"/>
      <c r="H66" s="324" t="str">
        <f>Licitante!$B$2</f>
        <v>Tietê / SP</v>
      </c>
    </row>
    <row r="67" spans="1:8" ht="20.3" customHeight="1">
      <c r="A67" s="224" t="s">
        <v>294</v>
      </c>
      <c r="B67" s="238" t="s">
        <v>383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300</v>
      </c>
      <c r="B68" s="238" t="s">
        <v>301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311</v>
      </c>
      <c r="B69" s="238" t="s">
        <v>312</v>
      </c>
      <c r="C69" s="238"/>
      <c r="D69" s="238"/>
      <c r="E69" s="238"/>
      <c r="F69" s="238"/>
      <c r="G69" s="238"/>
      <c r="H69" s="260">
        <f>H63</f>
        <v>806.63959999999997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2087.554857818182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327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328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329</v>
      </c>
      <c r="C74" s="17"/>
      <c r="D74" s="17"/>
      <c r="E74" s="17"/>
      <c r="F74" s="17"/>
      <c r="G74" s="17"/>
      <c r="H74" s="324" t="str">
        <f>Licitante!$B$2</f>
        <v>Tietê / SP</v>
      </c>
    </row>
    <row r="75" spans="1:8" ht="20.3" customHeight="1">
      <c r="A75" s="224" t="s">
        <v>66</v>
      </c>
      <c r="B75" s="238" t="s">
        <v>330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331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332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333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334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335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336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337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338</v>
      </c>
      <c r="B85" s="282" t="s">
        <v>339</v>
      </c>
      <c r="C85" s="282"/>
      <c r="D85" s="282"/>
      <c r="E85" s="282"/>
      <c r="F85" s="282"/>
      <c r="G85" s="245" t="s">
        <v>65</v>
      </c>
      <c r="H85" s="324" t="str">
        <f>Licitante!$B$2</f>
        <v>Tietê / SP</v>
      </c>
    </row>
    <row r="86" spans="1:8" ht="25.35" customHeight="1">
      <c r="A86" s="224" t="s">
        <v>66</v>
      </c>
      <c r="B86" s="264" t="s">
        <v>391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341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342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343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344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345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346</v>
      </c>
      <c r="B95" s="17" t="s">
        <v>347</v>
      </c>
      <c r="C95" s="17"/>
      <c r="D95" s="17"/>
      <c r="E95" s="17"/>
      <c r="F95" s="17"/>
      <c r="G95" s="17"/>
      <c r="H95" s="324" t="str">
        <f>Licitante!$B$2</f>
        <v>Tietê / SP</v>
      </c>
    </row>
    <row r="96" spans="1:8" ht="20.3" customHeight="1">
      <c r="A96" s="224" t="s">
        <v>66</v>
      </c>
      <c r="B96" s="238" t="s">
        <v>348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349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350</v>
      </c>
      <c r="C100" s="17"/>
      <c r="D100" s="17"/>
      <c r="E100" s="17"/>
      <c r="F100" s="17"/>
      <c r="G100" s="17"/>
      <c r="H100" s="324" t="str">
        <f>Licitante!$B$2</f>
        <v>Tietê / SP</v>
      </c>
    </row>
    <row r="101" spans="1:8" ht="20.3" customHeight="1">
      <c r="A101" s="224" t="s">
        <v>338</v>
      </c>
      <c r="B101" s="238" t="s">
        <v>339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346</v>
      </c>
      <c r="B102" s="238" t="s">
        <v>347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351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352</v>
      </c>
      <c r="C106" s="17"/>
      <c r="D106" s="17"/>
      <c r="E106" s="17"/>
      <c r="F106" s="17"/>
      <c r="G106" s="17"/>
      <c r="H106" s="324" t="str">
        <f>Licitante!$B$2</f>
        <v>Tietê / SP</v>
      </c>
    </row>
    <row r="107" spans="1:8" ht="20.45" customHeight="1">
      <c r="A107" s="224" t="s">
        <v>66</v>
      </c>
      <c r="B107" s="238" t="s">
        <v>353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354</v>
      </c>
      <c r="C108" s="238"/>
      <c r="D108" s="238"/>
      <c r="E108" s="238"/>
      <c r="F108" s="238"/>
      <c r="G108" s="238"/>
      <c r="H108" s="291">
        <f>H114*Licitante!H127</f>
        <v>699.20203101679249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769.42411435012582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355</v>
      </c>
      <c r="B113" s="17"/>
      <c r="C113" s="17"/>
      <c r="D113" s="17"/>
      <c r="E113" s="17"/>
      <c r="F113" s="17"/>
      <c r="G113" s="17"/>
      <c r="H113" s="324" t="str">
        <f>Licitante!$B$2</f>
        <v>Tietê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5826.6835918066045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356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357</v>
      </c>
      <c r="C117" s="17"/>
      <c r="D117" s="17"/>
      <c r="E117" s="17"/>
      <c r="F117" s="17"/>
      <c r="G117" s="245" t="s">
        <v>65</v>
      </c>
      <c r="H117" s="324" t="str">
        <f>Licitante!$B$2</f>
        <v>Tietê / SP</v>
      </c>
    </row>
    <row r="118" spans="1:8" ht="20.3" customHeight="1">
      <c r="A118" s="224" t="s">
        <v>66</v>
      </c>
      <c r="B118" s="238" t="s">
        <v>358</v>
      </c>
      <c r="C118" s="238"/>
      <c r="D118" s="238"/>
      <c r="E118" s="238"/>
      <c r="F118" s="238"/>
      <c r="G118" s="249">
        <f>Licitante!D76</f>
        <v>0.05</v>
      </c>
      <c r="H118" s="257">
        <f>G118*H114</f>
        <v>291.33417959033022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611.80177713969351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939.49047828574021</v>
      </c>
    </row>
    <row r="121" spans="1:8" ht="20.3" customHeight="1">
      <c r="A121" s="230"/>
      <c r="B121" s="238" t="s">
        <v>359</v>
      </c>
      <c r="C121" s="238"/>
      <c r="D121" s="238"/>
      <c r="E121" s="230" t="s">
        <v>360</v>
      </c>
      <c r="F121" s="230"/>
      <c r="G121" s="230"/>
      <c r="H121" s="292"/>
    </row>
    <row r="122" spans="1:8" ht="19.45" customHeight="1">
      <c r="A122" s="230"/>
      <c r="B122" s="238" t="s">
        <v>361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362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363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364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365</v>
      </c>
      <c r="C126" s="238"/>
      <c r="D126" s="238"/>
      <c r="E126" s="249"/>
      <c r="F126" s="230" t="s">
        <v>366</v>
      </c>
      <c r="G126" s="230"/>
      <c r="H126" s="292"/>
    </row>
    <row r="127" spans="1:8" ht="15" customHeight="1">
      <c r="A127" s="230"/>
      <c r="B127" s="238" t="s">
        <v>367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384</v>
      </c>
      <c r="C128" s="294" t="str">
        <f>H7</f>
        <v>Tietê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7669.3100268223689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368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369</v>
      </c>
      <c r="C132" s="17"/>
      <c r="D132" s="17"/>
      <c r="E132" s="17"/>
      <c r="F132" s="17"/>
      <c r="G132" s="17"/>
      <c r="H132" s="324" t="str">
        <f>Licitante!$B$2</f>
        <v>Tietê / SP</v>
      </c>
    </row>
    <row r="133" spans="1:8" ht="31.7" customHeight="1">
      <c r="A133" s="245" t="s">
        <v>66</v>
      </c>
      <c r="B133" s="238" t="s">
        <v>370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292</v>
      </c>
      <c r="C134" s="238"/>
      <c r="D134" s="238"/>
      <c r="E134" s="238"/>
      <c r="F134" s="238"/>
      <c r="G134" s="238"/>
      <c r="H134" s="257">
        <f>H70</f>
        <v>2087.554857818182</v>
      </c>
    </row>
    <row r="135" spans="1:8" ht="34.85" customHeight="1">
      <c r="A135" s="245" t="s">
        <v>71</v>
      </c>
      <c r="B135" s="238" t="s">
        <v>371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335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351</v>
      </c>
      <c r="C137" s="238"/>
      <c r="D137" s="238"/>
      <c r="E137" s="238"/>
      <c r="F137" s="238"/>
      <c r="G137" s="238"/>
      <c r="H137" s="257">
        <f>H111</f>
        <v>769.42411435012582</v>
      </c>
    </row>
    <row r="138" spans="1:8" ht="28.4" customHeight="1">
      <c r="A138" s="17" t="s">
        <v>372</v>
      </c>
      <c r="B138" s="17"/>
      <c r="C138" s="17"/>
      <c r="D138" s="17"/>
      <c r="E138" s="17"/>
      <c r="F138" s="17"/>
      <c r="G138" s="17"/>
      <c r="H138" s="248">
        <f>SUM(H133:H137)</f>
        <v>5826.6835918066045</v>
      </c>
    </row>
    <row r="139" spans="1:8" ht="31" customHeight="1">
      <c r="A139" s="245" t="s">
        <v>90</v>
      </c>
      <c r="B139" s="238" t="s">
        <v>373</v>
      </c>
      <c r="C139" s="238"/>
      <c r="D139" s="238"/>
      <c r="E139" s="238"/>
      <c r="F139" s="238"/>
      <c r="G139" s="238"/>
      <c r="H139" s="257">
        <f>H129</f>
        <v>7669.3100268223689</v>
      </c>
    </row>
    <row r="140" spans="1:8" ht="27.4" customHeight="1">
      <c r="A140" s="17" t="s">
        <v>374</v>
      </c>
      <c r="B140" s="17"/>
      <c r="C140" s="17"/>
      <c r="D140" s="17"/>
      <c r="E140" s="17"/>
      <c r="F140" s="17"/>
      <c r="G140" s="17"/>
      <c r="H140" s="330">
        <f>ROUND((H114+H118+H119)/(1-(F128)),2)</f>
        <v>7669.31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C28B0-37E0-4480-8E43-DEBE245F4B93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392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393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394</v>
      </c>
      <c r="B5" s="340"/>
      <c r="C5" s="340"/>
      <c r="D5" s="340"/>
      <c r="E5" s="341" t="str">
        <f>Licitante!B3</f>
        <v>ARF/Tietê</v>
      </c>
      <c r="F5" s="341"/>
      <c r="G5" s="342"/>
      <c r="H5" s="159" t="s">
        <v>395</v>
      </c>
      <c r="I5" s="167" t="s">
        <v>201</v>
      </c>
      <c r="J5" s="343" t="s">
        <v>396</v>
      </c>
    </row>
    <row r="6" spans="1:10" ht="34.15" customHeight="1">
      <c r="A6" s="337" t="s">
        <v>397</v>
      </c>
      <c r="B6" s="337"/>
      <c r="C6" s="344" t="s">
        <v>398</v>
      </c>
      <c r="D6" s="345" t="s">
        <v>275</v>
      </c>
      <c r="E6" s="345"/>
      <c r="F6" s="344" t="s">
        <v>399</v>
      </c>
      <c r="G6" s="344" t="s">
        <v>400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272</v>
      </c>
      <c r="E7" s="346"/>
      <c r="F7" s="348">
        <f>'Servente 40h'!H142</f>
        <v>5800.71</v>
      </c>
      <c r="G7" s="349">
        <f>ROUND((1/C7)*F7,7)</f>
        <v>4.8339249999999998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227</v>
      </c>
      <c r="B8" s="346"/>
      <c r="C8" s="347">
        <v>1200</v>
      </c>
      <c r="D8" s="346" t="s">
        <v>272</v>
      </c>
      <c r="E8" s="346"/>
      <c r="F8" s="348">
        <f>'Servente 40h'!H142</f>
        <v>5800.71</v>
      </c>
      <c r="G8" s="349">
        <f>ROUND((1/C8)*F8,7)</f>
        <v>4.8339249999999998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401</v>
      </c>
      <c r="B9" s="346"/>
      <c r="C9" s="347">
        <v>450</v>
      </c>
      <c r="D9" s="346" t="s">
        <v>272</v>
      </c>
      <c r="E9" s="346"/>
      <c r="F9" s="348">
        <f>'Servente 40h'!H142</f>
        <v>5800.71</v>
      </c>
      <c r="G9" s="349">
        <f>ROUND((1/C9)*F9,7)</f>
        <v>12.890466699999999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230</v>
      </c>
      <c r="B10" s="346"/>
      <c r="C10" s="347">
        <v>2500</v>
      </c>
      <c r="D10" s="346" t="s">
        <v>272</v>
      </c>
      <c r="E10" s="346"/>
      <c r="F10" s="348">
        <f>'Servente 40h'!H142</f>
        <v>5800.71</v>
      </c>
      <c r="G10" s="349">
        <f t="shared" ref="G10:G11" si="1">ROUND((1/C10)*F10,7)</f>
        <v>2.320284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231</v>
      </c>
      <c r="B11" s="346"/>
      <c r="C11" s="347">
        <v>1800</v>
      </c>
      <c r="D11" s="346" t="s">
        <v>272</v>
      </c>
      <c r="E11" s="346"/>
      <c r="F11" s="348">
        <f>'Servente 40h'!H142</f>
        <v>5800.71</v>
      </c>
      <c r="G11" s="349">
        <f t="shared" si="1"/>
        <v>3.2226167000000001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232</v>
      </c>
      <c r="B12" s="346"/>
      <c r="C12" s="347">
        <v>1500</v>
      </c>
      <c r="D12" s="346" t="s">
        <v>272</v>
      </c>
      <c r="E12" s="346"/>
      <c r="F12" s="348">
        <f>'Servente 40h'!H142</f>
        <v>5800.71</v>
      </c>
      <c r="G12" s="349">
        <f>ROUND((1/C12)*F12,7)</f>
        <v>3.86714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402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403</v>
      </c>
      <c r="B14" s="346"/>
      <c r="C14" s="347">
        <f>'Áreas a serem limpas'!C10</f>
        <v>300</v>
      </c>
      <c r="D14" s="346" t="s">
        <v>272</v>
      </c>
      <c r="E14" s="346"/>
      <c r="F14" s="348">
        <f>'Servente 40h'!H142</f>
        <v>5800.71</v>
      </c>
      <c r="G14" s="349">
        <f>ROUND((1/C14)*F14,7)</f>
        <v>19.335699999999999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404</v>
      </c>
      <c r="B15" s="346"/>
      <c r="C15" s="347">
        <v>300</v>
      </c>
      <c r="D15" s="346" t="s">
        <v>405</v>
      </c>
      <c r="E15" s="346"/>
      <c r="F15" s="348">
        <f>'Servente com insalubridade'!H142</f>
        <v>7380.94</v>
      </c>
      <c r="G15" s="349">
        <f>ROUND((1/C15)*F15,7)</f>
        <v>24.6031333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406</v>
      </c>
      <c r="B17" s="340"/>
      <c r="C17" s="340"/>
      <c r="D17" s="340"/>
      <c r="E17" s="354" t="str">
        <f>Licitante!B3</f>
        <v>ARF/Tietê</v>
      </c>
      <c r="F17" s="341"/>
      <c r="G17" s="342"/>
      <c r="H17" s="159" t="s">
        <v>407</v>
      </c>
      <c r="I17" s="167" t="s">
        <v>201</v>
      </c>
      <c r="J17" s="355" t="s">
        <v>408</v>
      </c>
      <c r="K17" s="120"/>
      <c r="L17" s="190"/>
      <c r="M17" s="356"/>
      <c r="N17" s="356"/>
      <c r="O17" s="356"/>
    </row>
    <row r="18" spans="1:15" ht="29.1" customHeight="1">
      <c r="A18" s="337" t="s">
        <v>409</v>
      </c>
      <c r="B18" s="337"/>
      <c r="C18" s="344" t="s">
        <v>398</v>
      </c>
      <c r="D18" s="345" t="s">
        <v>275</v>
      </c>
      <c r="E18" s="345"/>
      <c r="F18" s="344" t="s">
        <v>399</v>
      </c>
      <c r="G18" s="344" t="s">
        <v>400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410</v>
      </c>
      <c r="B19" s="359"/>
      <c r="C19" s="360">
        <v>2700</v>
      </c>
      <c r="D19" s="180" t="s">
        <v>272</v>
      </c>
      <c r="E19" s="182"/>
      <c r="F19" s="361">
        <f>'Servente 40h'!H142</f>
        <v>5800.71</v>
      </c>
      <c r="G19" s="362">
        <f>ROUND((1/C19)*F19,7)</f>
        <v>2.1484111000000001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238</v>
      </c>
      <c r="B20" s="359"/>
      <c r="C20" s="365">
        <v>9000</v>
      </c>
      <c r="D20" s="180" t="s">
        <v>272</v>
      </c>
      <c r="E20" s="182"/>
      <c r="F20" s="361">
        <f>'Servente 40h'!H142</f>
        <v>5800.71</v>
      </c>
      <c r="G20" s="362">
        <f t="shared" ref="G20:G22" si="2">ROUND((1/C20)*F20,7)</f>
        <v>0.64452330000000002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239</v>
      </c>
      <c r="B21" s="359"/>
      <c r="C21" s="365">
        <v>2700</v>
      </c>
      <c r="D21" s="180" t="s">
        <v>272</v>
      </c>
      <c r="E21" s="182"/>
      <c r="F21" s="361">
        <f>'Servente 40h'!H142</f>
        <v>5800.71</v>
      </c>
      <c r="G21" s="362">
        <f t="shared" si="2"/>
        <v>2.1484111000000001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240</v>
      </c>
      <c r="B22" s="359"/>
      <c r="C22" s="365">
        <v>2700</v>
      </c>
      <c r="D22" s="180" t="s">
        <v>272</v>
      </c>
      <c r="E22" s="182"/>
      <c r="F22" s="361">
        <f>'Servente 40h'!H142</f>
        <v>5800.71</v>
      </c>
      <c r="G22" s="362">
        <f t="shared" si="2"/>
        <v>2.1484111000000001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241</v>
      </c>
      <c r="B23" s="359"/>
      <c r="C23" s="365">
        <v>2700</v>
      </c>
      <c r="D23" s="180" t="s">
        <v>272</v>
      </c>
      <c r="E23" s="182"/>
      <c r="F23" s="361">
        <f>'Servente 40h'!H142</f>
        <v>5800.71</v>
      </c>
      <c r="G23" s="362">
        <f>ROUND((1/C23)*F23,7)</f>
        <v>2.1484111000000001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242</v>
      </c>
      <c r="B24" s="359"/>
      <c r="C24" s="365">
        <v>100000</v>
      </c>
      <c r="D24" s="180" t="s">
        <v>272</v>
      </c>
      <c r="E24" s="182"/>
      <c r="F24" s="361">
        <f>'Servente 40h'!H142</f>
        <v>5800.71</v>
      </c>
      <c r="G24" s="362">
        <f>ROUND((1/C24)*F24,7)</f>
        <v>5.8007099999999999E-2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411</v>
      </c>
      <c r="B26" s="338"/>
      <c r="C26" s="338"/>
      <c r="D26" s="338"/>
      <c r="E26" s="338"/>
      <c r="F26" s="338"/>
      <c r="G26" s="338"/>
      <c r="H26" s="159" t="s">
        <v>412</v>
      </c>
      <c r="I26" s="159" t="s">
        <v>201</v>
      </c>
      <c r="J26" s="371" t="s">
        <v>413</v>
      </c>
    </row>
    <row r="27" spans="1:15" ht="25.65" customHeight="1">
      <c r="A27" s="372" t="s">
        <v>414</v>
      </c>
      <c r="B27" s="372"/>
      <c r="C27" s="372"/>
      <c r="D27" s="372"/>
      <c r="E27" s="372"/>
      <c r="F27" s="373">
        <v>380</v>
      </c>
      <c r="G27" s="373" t="s">
        <v>415</v>
      </c>
      <c r="H27" s="159"/>
      <c r="I27" s="159"/>
      <c r="J27" s="374"/>
    </row>
    <row r="28" spans="1:15" ht="22.5" customHeight="1">
      <c r="A28" s="345" t="s">
        <v>416</v>
      </c>
      <c r="B28" s="345"/>
      <c r="C28" s="344" t="s">
        <v>417</v>
      </c>
      <c r="D28" s="344" t="s">
        <v>418</v>
      </c>
      <c r="E28" s="344" t="s">
        <v>419</v>
      </c>
      <c r="F28" s="344" t="s">
        <v>420</v>
      </c>
      <c r="G28" s="344" t="s">
        <v>421</v>
      </c>
      <c r="H28" s="159"/>
      <c r="I28" s="159"/>
      <c r="J28" s="375"/>
    </row>
    <row r="29" spans="1:15" ht="29.1" customHeight="1">
      <c r="A29" s="346" t="str">
        <f>Licitante!B3</f>
        <v>ARF/Tietê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6215.66</v>
      </c>
      <c r="G29" s="379">
        <f>ROUND(F29*E29,7)</f>
        <v>1.3867137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422</v>
      </c>
      <c r="B31" s="338"/>
      <c r="C31" s="338"/>
      <c r="D31" s="338"/>
      <c r="E31" s="338"/>
      <c r="F31" s="338"/>
      <c r="G31" s="338"/>
      <c r="H31" s="159" t="s">
        <v>423</v>
      </c>
      <c r="I31" s="159" t="s">
        <v>201</v>
      </c>
      <c r="J31" s="383" t="s">
        <v>424</v>
      </c>
    </row>
    <row r="32" spans="1:15" ht="25.65" customHeight="1">
      <c r="A32" s="372" t="s">
        <v>414</v>
      </c>
      <c r="B32" s="372"/>
      <c r="C32" s="372"/>
      <c r="D32" s="372"/>
      <c r="E32" s="372"/>
      <c r="F32" s="384">
        <v>160</v>
      </c>
      <c r="G32" s="373" t="s">
        <v>415</v>
      </c>
      <c r="H32" s="159"/>
      <c r="I32" s="159"/>
      <c r="J32" s="383"/>
    </row>
    <row r="33" spans="1:12" ht="25.35">
      <c r="A33" s="337" t="s">
        <v>416</v>
      </c>
      <c r="B33" s="337"/>
      <c r="C33" s="344" t="s">
        <v>425</v>
      </c>
      <c r="D33" s="344" t="s">
        <v>426</v>
      </c>
      <c r="E33" s="385" t="s">
        <v>427</v>
      </c>
      <c r="F33" s="344" t="s">
        <v>420</v>
      </c>
      <c r="G33" s="344" t="s">
        <v>421</v>
      </c>
      <c r="H33" s="159"/>
      <c r="I33" s="159"/>
      <c r="J33" s="383"/>
    </row>
    <row r="34" spans="1:12" ht="31" customHeight="1">
      <c r="A34" s="386" t="str">
        <f>Licitante!B3</f>
        <v>ARF/Tietê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7669.31</v>
      </c>
      <c r="G34" s="362">
        <f>F34*E34</f>
        <v>0.33821657100000002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428</v>
      </c>
      <c r="B36" s="338"/>
      <c r="C36" s="338"/>
      <c r="D36" s="338"/>
      <c r="E36" s="338"/>
      <c r="F36" s="338"/>
      <c r="G36" s="338"/>
      <c r="J36" s="392" t="s">
        <v>429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416</v>
      </c>
      <c r="B38" s="397" t="s">
        <v>430</v>
      </c>
      <c r="C38" s="397"/>
      <c r="D38" s="397" t="s">
        <v>431</v>
      </c>
      <c r="E38" s="397"/>
      <c r="F38" s="396" t="s">
        <v>432</v>
      </c>
      <c r="G38" s="396" t="s">
        <v>433</v>
      </c>
      <c r="J38" s="395"/>
    </row>
    <row r="39" spans="1:12" ht="29.1" customHeight="1">
      <c r="A39" s="398" t="str">
        <f>Licitante!B3</f>
        <v>ARF/Tietê</v>
      </c>
      <c r="B39" s="398" t="s">
        <v>222</v>
      </c>
      <c r="C39" s="387" t="s">
        <v>225</v>
      </c>
      <c r="D39" s="399">
        <f t="shared" ref="D39:D44" si="4">G7</f>
        <v>4.8339249999999998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227</v>
      </c>
      <c r="D40" s="399">
        <f t="shared" si="4"/>
        <v>4.8339249999999998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401</v>
      </c>
      <c r="D41" s="399">
        <f t="shared" si="4"/>
        <v>12.890466699999999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230</v>
      </c>
      <c r="D42" s="399">
        <f t="shared" si="4"/>
        <v>2.320284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231</v>
      </c>
      <c r="D43" s="399">
        <f t="shared" si="4"/>
        <v>3.2226167000000001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232</v>
      </c>
      <c r="D44" s="399">
        <f t="shared" si="4"/>
        <v>3.86714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403</v>
      </c>
      <c r="D45" s="399">
        <f>G14</f>
        <v>19.335699999999999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404</v>
      </c>
      <c r="D46" s="399">
        <f>G15</f>
        <v>24.6031333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236</v>
      </c>
      <c r="C47" s="387" t="str">
        <f>'Áreas a serem limpas'!A13</f>
        <v>Pisos pavimentados adjacentes/contíguos às edificações</v>
      </c>
      <c r="D47" s="399">
        <f t="shared" ref="D47:D52" si="7">G19</f>
        <v>2.1484111000000001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0.64452330000000002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239</v>
      </c>
      <c r="D49" s="399">
        <f t="shared" si="7"/>
        <v>2.1484111000000001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240</v>
      </c>
      <c r="D50" s="399">
        <f t="shared" si="7"/>
        <v>2.1484111000000001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241</v>
      </c>
      <c r="D51" s="399">
        <f t="shared" si="7"/>
        <v>2.1484111000000001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242</v>
      </c>
      <c r="D52" s="399">
        <f t="shared" si="7"/>
        <v>5.8007099999999999E-2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434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247</v>
      </c>
      <c r="C54" s="387" t="s">
        <v>435</v>
      </c>
      <c r="D54" s="399">
        <f>G29</f>
        <v>1.3867137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436</v>
      </c>
      <c r="D55" s="411">
        <f>G34</f>
        <v>0.33821657100000002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ARF/Tietê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437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430</v>
      </c>
      <c r="B60" s="415"/>
      <c r="C60" s="416" t="s">
        <v>432</v>
      </c>
      <c r="D60" s="417" t="s">
        <v>438</v>
      </c>
      <c r="E60" s="418" t="s">
        <v>439</v>
      </c>
      <c r="F60" s="419" t="s">
        <v>440</v>
      </c>
      <c r="G60" s="418" t="s">
        <v>441</v>
      </c>
    </row>
    <row r="61" spans="1:10" ht="28.25" customHeight="1">
      <c r="A61" s="420" t="s">
        <v>442</v>
      </c>
      <c r="B61" s="421" t="s">
        <v>225</v>
      </c>
      <c r="C61" s="422" t="str">
        <f>'Áreas a serem limpas'!B4</f>
        <v>0,00</v>
      </c>
      <c r="D61" s="423" t="s">
        <v>443</v>
      </c>
      <c r="E61" s="424">
        <f>'Servente 20h'!H142</f>
        <v>3850.4</v>
      </c>
      <c r="F61" s="425">
        <f>IF('CALCULO SIMPLES'!B37 = "Posto",1,0)</f>
        <v>1</v>
      </c>
      <c r="G61" s="426">
        <f>ROUND(E61*F61,2)</f>
        <v>3850.4</v>
      </c>
    </row>
    <row r="62" spans="1:10" ht="31" customHeight="1">
      <c r="A62" s="420"/>
      <c r="B62" s="421" t="s">
        <v>227</v>
      </c>
      <c r="C62" s="422" t="str">
        <f>'Áreas a serem limpas'!B5</f>
        <v>180,00</v>
      </c>
      <c r="D62" s="423"/>
      <c r="E62" s="424"/>
      <c r="F62" s="425"/>
      <c r="G62" s="426"/>
    </row>
    <row r="63" spans="1:10" ht="31" customHeight="1">
      <c r="A63" s="420"/>
      <c r="B63" s="421" t="s">
        <v>229</v>
      </c>
      <c r="C63" s="422" t="str">
        <f>'Áreas a serem limpas'!B6</f>
        <v>0,00</v>
      </c>
      <c r="D63" s="423"/>
      <c r="E63" s="424"/>
      <c r="F63" s="425"/>
      <c r="G63" s="426"/>
    </row>
    <row r="64" spans="1:10" ht="31" customHeight="1">
      <c r="A64" s="420"/>
      <c r="B64" s="421" t="s">
        <v>230</v>
      </c>
      <c r="C64" s="422" t="str">
        <f>'Áreas a serem limpas'!B7</f>
        <v>0,00</v>
      </c>
      <c r="D64" s="423"/>
      <c r="E64" s="424"/>
      <c r="F64" s="425"/>
      <c r="G64" s="426"/>
    </row>
    <row r="65" spans="1:7" ht="31" customHeight="1">
      <c r="A65" s="420"/>
      <c r="B65" s="421" t="s">
        <v>231</v>
      </c>
      <c r="C65" s="422" t="str">
        <f>'Áreas a serem limpas'!B8</f>
        <v>0,00</v>
      </c>
      <c r="D65" s="423"/>
      <c r="E65" s="424"/>
      <c r="F65" s="425"/>
      <c r="G65" s="426"/>
    </row>
    <row r="66" spans="1:7" ht="31" customHeight="1">
      <c r="A66" s="420"/>
      <c r="B66" s="421" t="s">
        <v>232</v>
      </c>
      <c r="C66" s="422" t="str">
        <f>'Áreas a serem limpas'!B9</f>
        <v>0,00</v>
      </c>
      <c r="D66" s="423"/>
      <c r="E66" s="424"/>
      <c r="F66" s="425"/>
      <c r="G66" s="426"/>
    </row>
    <row r="67" spans="1:7" ht="31" customHeight="1">
      <c r="A67" s="420"/>
      <c r="B67" s="421" t="s">
        <v>233</v>
      </c>
      <c r="C67" s="422" t="str">
        <f>'Áreas a serem limpas'!B10</f>
        <v>9,00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444</v>
      </c>
      <c r="B69" s="421" t="s">
        <v>237</v>
      </c>
      <c r="C69" s="422" t="str">
        <f>'Áreas a serem limpas'!B13</f>
        <v>0,00</v>
      </c>
      <c r="D69" s="423"/>
      <c r="E69" s="424"/>
      <c r="F69" s="425"/>
      <c r="G69" s="426"/>
    </row>
    <row r="70" spans="1:7" ht="31" customHeight="1">
      <c r="A70" s="428"/>
      <c r="B70" s="421" t="s">
        <v>238</v>
      </c>
      <c r="C70" s="422">
        <f>'Áreas a serem limpas'!B14</f>
        <v>112</v>
      </c>
      <c r="D70" s="423"/>
      <c r="E70" s="424"/>
      <c r="F70" s="425"/>
      <c r="G70" s="426"/>
    </row>
    <row r="71" spans="1:7" ht="31" customHeight="1">
      <c r="A71" s="428"/>
      <c r="B71" s="421" t="s">
        <v>239</v>
      </c>
      <c r="C71" s="422" t="str">
        <f>'Áreas a serem limpas'!B15</f>
        <v>0,00</v>
      </c>
      <c r="D71" s="423"/>
      <c r="E71" s="424"/>
      <c r="F71" s="425"/>
      <c r="G71" s="426"/>
    </row>
    <row r="72" spans="1:7" ht="31" customHeight="1">
      <c r="A72" s="428"/>
      <c r="B72" s="421" t="s">
        <v>240</v>
      </c>
      <c r="C72" s="422" t="str">
        <f>'Áreas a serem limpas'!B16</f>
        <v>0,00</v>
      </c>
      <c r="D72" s="423"/>
      <c r="E72" s="424"/>
      <c r="F72" s="425"/>
      <c r="G72" s="426"/>
    </row>
    <row r="73" spans="1:7" ht="31" customHeight="1">
      <c r="A73" s="428"/>
      <c r="B73" s="429" t="s">
        <v>241</v>
      </c>
      <c r="C73" s="422" t="str">
        <f>'Áreas a serem limpas'!B17</f>
        <v>0,00</v>
      </c>
      <c r="D73" s="423"/>
      <c r="E73" s="424"/>
      <c r="F73" s="425"/>
      <c r="G73" s="426"/>
    </row>
    <row r="74" spans="1:7" ht="31" customHeight="1">
      <c r="A74" s="428"/>
      <c r="B74" s="421" t="s">
        <v>242</v>
      </c>
      <c r="C74" s="422" t="str">
        <f>'Áreas a serem limpas'!B18</f>
        <v>0,00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445</v>
      </c>
      <c r="B76" s="438" t="s">
        <v>252</v>
      </c>
      <c r="C76" s="422" t="str">
        <f>'Áreas a serem limpas'!B29</f>
        <v>0,00</v>
      </c>
      <c r="D76" s="423" t="s">
        <v>446</v>
      </c>
      <c r="E76" s="424">
        <f>'Limpador de vidros sem risco- D'!H140</f>
        <v>6215.66</v>
      </c>
      <c r="F76" s="425">
        <f>IF('CALCULO SIMPLES'!B37 = "Posto",'Áreas a serem limpas'!H29+'Áreas a serem limpas'!H30,0)</f>
        <v>6.4688102965614934E-3</v>
      </c>
      <c r="G76" s="426">
        <f>ROUND(E76*F76,2)</f>
        <v>40.21</v>
      </c>
    </row>
    <row r="77" spans="1:7" ht="31" customHeight="1">
      <c r="A77" s="439"/>
      <c r="B77" s="438" t="s">
        <v>253</v>
      </c>
      <c r="C77" s="422" t="str">
        <f>'Áreas a serem limpas'!B30</f>
        <v>29,00</v>
      </c>
      <c r="D77" s="423"/>
      <c r="E77" s="424"/>
      <c r="F77" s="425"/>
      <c r="G77" s="426"/>
    </row>
    <row r="78" spans="1:7" ht="31" customHeight="1">
      <c r="A78" s="439"/>
      <c r="B78" s="440" t="s">
        <v>251</v>
      </c>
      <c r="C78" s="422" t="str">
        <f>'Áreas a serem limpas'!B28</f>
        <v>0,00</v>
      </c>
      <c r="D78" s="423" t="s">
        <v>447</v>
      </c>
      <c r="E78" s="441">
        <f>'Limpador de vidros com risco- D'!H140</f>
        <v>7669.31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255</v>
      </c>
      <c r="C79" s="422" t="str">
        <f>'Áreas a serem limpas'!B31</f>
        <v>0,00</v>
      </c>
      <c r="D79" s="423"/>
      <c r="E79" s="444"/>
      <c r="F79" s="445"/>
      <c r="G79" s="426"/>
    </row>
    <row r="80" spans="1:7" ht="31" customHeight="1">
      <c r="A80" s="446" t="s">
        <v>448</v>
      </c>
      <c r="B80" s="447"/>
      <c r="C80" s="448">
        <f>SUM(C61:C79)</f>
        <v>112</v>
      </c>
      <c r="D80" s="449"/>
      <c r="E80" s="450"/>
      <c r="F80" s="451">
        <f>F61+F76+F78</f>
        <v>1.0064688102965615</v>
      </c>
      <c r="G80" s="452">
        <f>G61+G76+G78</f>
        <v>3890.61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449</v>
      </c>
      <c r="B83" s="454"/>
      <c r="C83" s="454"/>
      <c r="D83" s="454"/>
      <c r="E83" s="454"/>
      <c r="F83" s="454"/>
      <c r="G83" s="455">
        <f>G56+G80</f>
        <v>3890.61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450</v>
      </c>
      <c r="B86" s="454"/>
      <c r="C86" s="454"/>
      <c r="D86" s="454"/>
      <c r="E86" s="454"/>
      <c r="F86" s="454"/>
      <c r="G86" s="455">
        <f>Licitante!H173</f>
        <v>215.60999999999999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451</v>
      </c>
      <c r="B89" s="457"/>
      <c r="C89" s="457"/>
      <c r="D89" s="457"/>
      <c r="E89" s="457"/>
      <c r="F89" s="457"/>
      <c r="G89" s="455">
        <f>Licitante!H192/12</f>
        <v>147.92500000000001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452</v>
      </c>
      <c r="B92" s="454"/>
      <c r="C92" s="454"/>
      <c r="D92" s="454"/>
      <c r="E92" s="454"/>
      <c r="F92" s="454"/>
      <c r="G92" s="455">
        <f>G83+G86+G89</f>
        <v>4254.1450000000004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453</v>
      </c>
      <c r="B95" s="454"/>
      <c r="C95" s="454"/>
      <c r="D95" s="454"/>
      <c r="E95" s="454"/>
      <c r="F95" s="454"/>
      <c r="G95" s="459">
        <f>G92*Licitante!D2</f>
        <v>102099.48000000001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2E670-1A86-491E-BE39-3D854DF9310F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454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455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456</v>
      </c>
      <c r="B3" s="471" t="s">
        <v>457</v>
      </c>
      <c r="C3" s="471"/>
      <c r="D3" s="470" t="s">
        <v>458</v>
      </c>
      <c r="E3" s="472" t="s">
        <v>459</v>
      </c>
      <c r="F3" s="463"/>
      <c r="G3" s="472" t="s">
        <v>460</v>
      </c>
      <c r="H3" s="470" t="s">
        <v>461</v>
      </c>
    </row>
    <row r="4" spans="1:8">
      <c r="A4" s="473"/>
      <c r="B4" s="474" t="s">
        <v>462</v>
      </c>
      <c r="C4" s="474" t="s">
        <v>463</v>
      </c>
      <c r="D4" s="473"/>
      <c r="E4" s="475"/>
      <c r="F4" s="463"/>
      <c r="G4" s="475"/>
      <c r="H4" s="473"/>
    </row>
    <row r="5" spans="1:8" ht="16" customHeight="1">
      <c r="A5" s="476" t="s">
        <v>464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465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466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467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468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468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469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470</v>
      </c>
      <c r="B13" s="460" t="s">
        <v>471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472</v>
      </c>
      <c r="C14" s="474" t="s">
        <v>473</v>
      </c>
      <c r="D14" s="474" t="s">
        <v>474</v>
      </c>
      <c r="E14" s="474" t="s">
        <v>475</v>
      </c>
      <c r="F14" s="485" t="s">
        <v>476</v>
      </c>
      <c r="G14" s="463"/>
      <c r="H14" s="463"/>
    </row>
    <row r="15" spans="1:8" ht="16" customHeight="1">
      <c r="A15" s="476" t="s">
        <v>464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465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466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467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468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469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477</v>
      </c>
      <c r="B21" s="466"/>
      <c r="C21" s="466"/>
      <c r="D21" s="466"/>
      <c r="E21" s="466"/>
      <c r="F21" s="467"/>
    </row>
    <row r="22" spans="1:6" ht="25.35">
      <c r="A22" s="474" t="s">
        <v>456</v>
      </c>
      <c r="B22" s="474" t="s">
        <v>478</v>
      </c>
      <c r="C22" s="474" t="s">
        <v>479</v>
      </c>
      <c r="D22" s="474" t="s">
        <v>480</v>
      </c>
      <c r="E22" s="474" t="s">
        <v>481</v>
      </c>
      <c r="F22" s="485" t="s">
        <v>104</v>
      </c>
    </row>
    <row r="23" spans="1:6" ht="25.35">
      <c r="A23" s="476" t="s">
        <v>482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483</v>
      </c>
      <c r="B26" s="488"/>
      <c r="C26" s="488"/>
      <c r="D26" s="489"/>
      <c r="E26" s="486"/>
      <c r="F26" s="486"/>
    </row>
    <row r="27" spans="1:6">
      <c r="A27" s="490" t="s">
        <v>456</v>
      </c>
      <c r="B27" s="490" t="s">
        <v>101</v>
      </c>
      <c r="C27" s="490" t="s">
        <v>102</v>
      </c>
      <c r="D27" s="490" t="s">
        <v>104</v>
      </c>
      <c r="E27" s="490" t="s">
        <v>484</v>
      </c>
      <c r="F27" s="486"/>
    </row>
    <row r="28" spans="1:6" ht="16" customHeight="1">
      <c r="A28" s="476" t="s">
        <v>464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0.03</v>
      </c>
      <c r="F28" s="464"/>
    </row>
    <row r="29" spans="1:6" ht="16" customHeight="1">
      <c r="A29" s="476" t="s">
        <v>465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466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467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468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485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469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486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487</v>
      </c>
      <c r="B37" s="494" t="s">
        <v>488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67B18C4F-87D6-45E0-8C14-75E7D7834842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06AFF949-8B29-43F7-9DCA-C93605CE1450}"/>
</file>

<file path=customXml/itemProps2.xml><?xml version="1.0" encoding="utf-8"?>
<ds:datastoreItem xmlns:ds="http://schemas.openxmlformats.org/officeDocument/2006/customXml" ds:itemID="{5CD94EDA-29BC-45C0-B1D3-E7E1B15E17FE}"/>
</file>

<file path=customXml/itemProps3.xml><?xml version="1.0" encoding="utf-8"?>
<ds:datastoreItem xmlns:ds="http://schemas.openxmlformats.org/officeDocument/2006/customXml" ds:itemID="{ED18DFDD-11E8-4BE0-9530-57F48FB7AF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2025-11-24T11:52:32Z</dcterms:created>
  <dcterms:modified xsi:type="dcterms:W3CDTF">2025-11-24T11:52:33Z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